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1970" windowHeight="6930"/>
  </bookViews>
  <sheets>
    <sheet name="Go4 Barge Operation" sheetId="5" r:id="rId1"/>
    <sheet name="IFO30" sheetId="2" r:id="rId2"/>
    <sheet name="IFO180" sheetId="6" r:id="rId3"/>
    <sheet name="IFO380" sheetId="7" r:id="rId4"/>
  </sheets>
  <definedNames>
    <definedName name="_xlnm.Print_Area" localSheetId="0">'Go4 Barge Operation'!$A$1:$E$62</definedName>
    <definedName name="_xlnm.Print_Area" localSheetId="2">'IFO180'!$A$1:$D$21</definedName>
    <definedName name="_xlnm.Print_Area" localSheetId="1">'IFO30'!$A$1:$D$21</definedName>
    <definedName name="_xlnm.Print_Area" localSheetId="3">'IFO380'!$A$1:$D$21</definedName>
    <definedName name="_xlnm.Print_Titles" localSheetId="0">'Go4 Barge Operation'!$1:$15</definedName>
  </definedNames>
  <calcPr calcId="145621" fullCalcOnLoad="1" iterate="1"/>
</workbook>
</file>

<file path=xl/calcChain.xml><?xml version="1.0" encoding="utf-8"?>
<calcChain xmlns="http://schemas.openxmlformats.org/spreadsheetml/2006/main">
  <c r="B7" i="2" l="1"/>
  <c r="B12" i="2"/>
  <c r="D11" i="2"/>
  <c r="D6" i="2"/>
  <c r="B7" i="7"/>
  <c r="B12" i="7"/>
  <c r="D11" i="7"/>
  <c r="B6" i="7"/>
  <c r="B11" i="7" s="1"/>
  <c r="D12" i="7" s="1"/>
  <c r="B7" i="6"/>
  <c r="B12" i="6"/>
  <c r="D11" i="6"/>
  <c r="B6" i="6"/>
  <c r="B6" i="2"/>
  <c r="B13" i="7"/>
  <c r="D7" i="7"/>
  <c r="D6" i="7"/>
  <c r="B13" i="6"/>
  <c r="B11" i="6"/>
  <c r="D7" i="6"/>
  <c r="D6" i="6"/>
  <c r="D31" i="5"/>
  <c r="D25" i="5"/>
  <c r="D19" i="5"/>
  <c r="D7" i="2"/>
  <c r="C59" i="5"/>
  <c r="C44" i="5"/>
  <c r="C46" i="5"/>
  <c r="C52" i="5"/>
  <c r="C61" i="5"/>
  <c r="C58" i="5"/>
  <c r="D56" i="5"/>
  <c r="D50" i="5"/>
  <c r="D44" i="5"/>
  <c r="D33" i="5"/>
  <c r="D27" i="5"/>
  <c r="D21" i="5"/>
  <c r="C54" i="5"/>
  <c r="C48" i="5"/>
  <c r="C42" i="5"/>
  <c r="B54" i="5"/>
  <c r="B48" i="5"/>
  <c r="B42" i="5"/>
  <c r="B5" i="5"/>
  <c r="C6" i="5"/>
  <c r="C38" i="5"/>
  <c r="B13" i="2"/>
  <c r="B11" i="2"/>
  <c r="D12" i="2" s="1"/>
  <c r="D12" i="6"/>
  <c r="D58" i="5"/>
  <c r="D52" i="5"/>
  <c r="D46" i="5"/>
  <c r="D35" i="5"/>
  <c r="D29" i="5"/>
  <c r="D23" i="5"/>
  <c r="C7" i="5"/>
  <c r="D57" i="5"/>
  <c r="D51" i="5"/>
  <c r="D45" i="5"/>
  <c r="D34" i="5"/>
  <c r="D28" i="5"/>
  <c r="D22" i="5"/>
  <c r="D55" i="5"/>
  <c r="D49" i="5"/>
  <c r="D43" i="5"/>
  <c r="D32" i="5"/>
  <c r="D26" i="5"/>
  <c r="D20" i="5"/>
  <c r="D59" i="5"/>
  <c r="D53" i="5"/>
  <c r="D47" i="5"/>
  <c r="D36" i="5"/>
  <c r="D30" i="5"/>
  <c r="D24" i="5"/>
  <c r="D38" i="5" l="1"/>
  <c r="D13" i="7"/>
  <c r="B16" i="7" s="1"/>
  <c r="D13" i="2"/>
  <c r="B16" i="2" s="1"/>
  <c r="B18" i="2"/>
  <c r="D13" i="6"/>
  <c r="B16" i="6" s="1"/>
  <c r="B18" i="6" l="1"/>
  <c r="B20" i="6" s="1"/>
  <c r="D8" i="6"/>
  <c r="D12" i="5" s="1"/>
  <c r="D48" i="5" s="1"/>
  <c r="D8" i="2"/>
  <c r="D11" i="5" s="1"/>
  <c r="B20" i="2"/>
  <c r="B18" i="7"/>
  <c r="D8" i="7" s="1"/>
  <c r="D13" i="5" s="1"/>
  <c r="D42" i="5" l="1"/>
  <c r="D54" i="5"/>
  <c r="B20" i="7"/>
  <c r="D61" i="5" l="1"/>
  <c r="D62" i="5" s="1"/>
  <c r="E5" i="5" s="1"/>
</calcChain>
</file>

<file path=xl/sharedStrings.xml><?xml version="1.0" encoding="utf-8"?>
<sst xmlns="http://schemas.openxmlformats.org/spreadsheetml/2006/main" count="181" uniqueCount="64">
  <si>
    <t>Heavy product</t>
  </si>
  <si>
    <t>Light product</t>
  </si>
  <si>
    <t>Blended product</t>
  </si>
  <si>
    <t>Heavy VB-Value</t>
  </si>
  <si>
    <t>Light VB-Value</t>
  </si>
  <si>
    <t>Blended VB-Value</t>
  </si>
  <si>
    <t>Heavy product (HFO)</t>
  </si>
  <si>
    <t>Light product  (MGO)</t>
  </si>
  <si>
    <t>Purchase USD</t>
  </si>
  <si>
    <t>Blending Ratio</t>
  </si>
  <si>
    <t>Viscosity Blending Values</t>
  </si>
  <si>
    <t>BLENDING RATIO &amp; VISCOSITY BLENDING VALUES</t>
  </si>
  <si>
    <t>IFO value</t>
  </si>
  <si>
    <t>Base Stock</t>
  </si>
  <si>
    <t>Blended Cost USD</t>
  </si>
  <si>
    <t>All values are based on 1/one Metric Tonnes</t>
  </si>
  <si>
    <t>Fuel Cost per Hour sailing</t>
  </si>
  <si>
    <t>Fuel Cost per Hour working</t>
  </si>
  <si>
    <t>USD</t>
  </si>
  <si>
    <t>Daily Cost of Ship incl. Crew</t>
  </si>
  <si>
    <t>IFO180</t>
  </si>
  <si>
    <t>IFO380</t>
  </si>
  <si>
    <t>Customer A</t>
  </si>
  <si>
    <t>Quantity</t>
  </si>
  <si>
    <t>Start from Terminal</t>
  </si>
  <si>
    <t>Transit time (terminal to Customer)</t>
  </si>
  <si>
    <t>Mooring/bunkering/de-mooring</t>
  </si>
  <si>
    <t>Hours</t>
  </si>
  <si>
    <t>Type</t>
  </si>
  <si>
    <t>Transit time (Customer to terminal)</t>
  </si>
  <si>
    <t>Customer B</t>
  </si>
  <si>
    <t>Normal Barge Operation</t>
  </si>
  <si>
    <t>Customer C</t>
  </si>
  <si>
    <t>Total operation</t>
  </si>
  <si>
    <t>Cost USD</t>
  </si>
  <si>
    <t>End in harbour</t>
  </si>
  <si>
    <t>Go4 Barge Operation</t>
  </si>
  <si>
    <t>Comments</t>
  </si>
  <si>
    <t>Terminal price</t>
  </si>
  <si>
    <t>Blended price</t>
  </si>
  <si>
    <t>3 filling pipes</t>
  </si>
  <si>
    <t>Blended product price</t>
  </si>
  <si>
    <t>Same as Normal Barge</t>
  </si>
  <si>
    <t>Transit time (Customer to Customer)</t>
  </si>
  <si>
    <t>Tank capacity for blending</t>
  </si>
  <si>
    <t>No need for re-fill</t>
  </si>
  <si>
    <t>Shorter distance than from terminal ??</t>
  </si>
  <si>
    <t>Maneuverability and Pumping rates</t>
  </si>
  <si>
    <t>Savings</t>
  </si>
  <si>
    <t>Hourly Cost (12 hour day)</t>
  </si>
  <si>
    <t>Taken from Blending Calculator</t>
  </si>
  <si>
    <t>Mooring/Demooring charges</t>
  </si>
  <si>
    <t>Filling barge tanks at Terminal</t>
  </si>
  <si>
    <t>Harbour Charges/Fairway Fees</t>
  </si>
  <si>
    <t>Harbor/Fairway/Mooring/De-Moo.</t>
  </si>
  <si>
    <t>Charges</t>
  </si>
  <si>
    <t>Cost savings per "Day"</t>
  </si>
  <si>
    <t>cSt value</t>
  </si>
  <si>
    <t>IFO30</t>
  </si>
  <si>
    <t>HFO</t>
  </si>
  <si>
    <t>MGO/MDO/Cutter</t>
  </si>
  <si>
    <t>Blending components</t>
  </si>
  <si>
    <t>User manual</t>
  </si>
  <si>
    <r>
      <t xml:space="preserve">This worksheet makes a theoretical calculation of Cost Savings using a Go4 Bunker Barge, rather than a traditional Bunker Barge operation.
It is based on the operational pattern described in the Go4 Presentation ie. 3 different deliveries to 3 different customer vessels.
You can always argue how relevant it is in daily operation, but the purpose is to illustrate the difference NOT to give an exact calculation of savings. However, we aim to be reasonably correct in the figures to make the point valid.
Also be aware that the customer may argue that his barges does not operate 24 hours a day! - But again we are trying to prove a point (the savings) NOT the exact figures.
</t>
    </r>
    <r>
      <rPr>
        <b/>
        <sz val="10"/>
        <color indexed="56"/>
        <rFont val="Calibri"/>
        <family val="2"/>
      </rPr>
      <t>HOW TO USE IT</t>
    </r>
    <r>
      <rPr>
        <sz val="10"/>
        <rFont val="Calibri"/>
        <family val="2"/>
      </rPr>
      <t xml:space="preserve">
All the </t>
    </r>
    <r>
      <rPr>
        <b/>
        <sz val="10"/>
        <color indexed="10"/>
        <rFont val="Calibri"/>
        <family val="2"/>
      </rPr>
      <t>RED</t>
    </r>
    <r>
      <rPr>
        <sz val="10"/>
        <rFont val="Calibri"/>
        <family val="2"/>
      </rPr>
      <t xml:space="preserve"> figures are changeable.
The Customer should know his current Daily Cost of the ship (most do).
The same goes for the Fuel cost and approximate Harbour and Mooring charges.
The prices for IFOxxx qualities varies daily, but should also be known to the customer as that is what they sell.
The prices for HFO, MGO/MDO/Cutter stock are used to calculate the actual price of Go4 blended IFOxxx for the comparison. These prices should also be available from the customer, although they may not be immediately available they should have them.
The cSt value for HFO and MGO/MDO/Cutter depends on what is available in the market and at what price. This is an area where the Customer can make extra money by finding the best "split" between price and cSt (the lower the cSt value, normally the higher the price).
In the Barge operation sektion you can change the IFOxxx, quantities and approx. hours if they differ considerably. But be aware that this sheet is meant as proof of concept, not an exact calculation, as you will otherwise end up in endless discussions about 15 minutes here and there.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</si>
</sst>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_)"/>
    <numFmt numFmtId="166" formatCode="0.00_)"/>
    <numFmt numFmtId="167" formatCode=";;;"/>
    <numFmt numFmtId="168" formatCode="[$$-409]#,##0.00_ ;[Red]\-[$$-409]#,##0.00\ "/>
    <numFmt numFmtId="169" formatCode="&quot;cSt&quot;\ * #,##0_ ;&quot;cSt&quot;\ * \-#,##0_ ;&quot;cSt&quot;\ * &quot;-&quot;_ ;_ @_ "/>
    <numFmt numFmtId="170" formatCode="_(* #,##0.0_);_(* \(#,##0.0\);_(* &quot;-&quot;??_);_(@_)"/>
  </numFmts>
  <fonts count="32" x14ac:knownFonts="1">
    <font>
      <sz val="10"/>
      <name val="Courier"/>
    </font>
    <font>
      <sz val="10"/>
      <name val="Arial"/>
    </font>
    <font>
      <sz val="11"/>
      <name val="Calibri"/>
      <family val="2"/>
    </font>
    <font>
      <sz val="12"/>
      <name val="Calibri"/>
      <family val="2"/>
    </font>
    <font>
      <b/>
      <sz val="12"/>
      <color indexed="8"/>
      <name val="Calibri"/>
      <family val="2"/>
    </font>
    <font>
      <sz val="12"/>
      <color indexed="8"/>
      <name val="Calibri"/>
      <family val="2"/>
    </font>
    <font>
      <sz val="12"/>
      <color indexed="37"/>
      <name val="Calibri"/>
      <family val="2"/>
    </font>
    <font>
      <b/>
      <sz val="12"/>
      <color indexed="37"/>
      <name val="Calibri"/>
      <family val="2"/>
    </font>
    <font>
      <b/>
      <sz val="18"/>
      <color indexed="8"/>
      <name val="Calibri"/>
      <family val="2"/>
    </font>
    <font>
      <b/>
      <sz val="18"/>
      <color indexed="16"/>
      <name val="Calibri"/>
      <family val="2"/>
    </font>
    <font>
      <sz val="18"/>
      <name val="Calibri"/>
      <family val="2"/>
    </font>
    <font>
      <b/>
      <sz val="11"/>
      <name val="Calibri"/>
      <family val="2"/>
    </font>
    <font>
      <sz val="10"/>
      <name val="Calibri"/>
      <family val="2"/>
    </font>
    <font>
      <b/>
      <sz val="12"/>
      <name val="Calibri"/>
      <family val="2"/>
    </font>
    <font>
      <b/>
      <sz val="18"/>
      <name val="Calibri"/>
      <family val="2"/>
    </font>
    <font>
      <sz val="10"/>
      <name val="Calibri"/>
      <family val="2"/>
    </font>
    <font>
      <b/>
      <sz val="10"/>
      <color indexed="10"/>
      <name val="Calibri"/>
      <family val="2"/>
    </font>
    <font>
      <b/>
      <sz val="10"/>
      <color indexed="56"/>
      <name val="Calibri"/>
      <family val="2"/>
    </font>
    <font>
      <b/>
      <sz val="12"/>
      <color rgb="FF002060"/>
      <name val="Calibri"/>
      <family val="2"/>
    </font>
    <font>
      <sz val="18"/>
      <color theme="3" tint="-0.249977111117893"/>
      <name val="Cambria"/>
      <family val="1"/>
    </font>
    <font>
      <sz val="11"/>
      <name val="Calibri"/>
      <family val="2"/>
      <scheme val="minor"/>
    </font>
    <font>
      <sz val="10"/>
      <name val="Calibri"/>
      <family val="2"/>
      <scheme val="minor"/>
    </font>
    <font>
      <b/>
      <sz val="10"/>
      <name val="Calibri"/>
      <family val="2"/>
      <scheme val="minor"/>
    </font>
    <font>
      <b/>
      <sz val="11"/>
      <name val="Calibri"/>
      <family val="2"/>
      <scheme val="minor"/>
    </font>
    <font>
      <sz val="10"/>
      <color rgb="FFFF0000"/>
      <name val="Calibri"/>
      <family val="2"/>
      <scheme val="minor"/>
    </font>
    <font>
      <b/>
      <sz val="10"/>
      <color rgb="FFFF0000"/>
      <name val="Calibri"/>
      <family val="2"/>
      <scheme val="minor"/>
    </font>
    <font>
      <b/>
      <sz val="10"/>
      <color rgb="FF0070C0"/>
      <name val="Calibri"/>
      <family val="2"/>
      <scheme val="minor"/>
    </font>
    <font>
      <sz val="10"/>
      <color theme="0" tint="-0.34998626667073579"/>
      <name val="Calibri"/>
      <family val="2"/>
      <scheme val="minor"/>
    </font>
    <font>
      <b/>
      <sz val="11"/>
      <color rgb="FFFF0000"/>
      <name val="Calibri"/>
      <family val="2"/>
      <scheme val="minor"/>
    </font>
    <font>
      <b/>
      <sz val="11"/>
      <color theme="4" tint="-0.249977111117893"/>
      <name val="Calibri"/>
      <family val="2"/>
      <scheme val="minor"/>
    </font>
    <font>
      <b/>
      <sz val="16"/>
      <color theme="3" tint="0.39997558519241921"/>
      <name val="Cambria"/>
      <family val="1"/>
      <scheme val="major"/>
    </font>
    <font>
      <b/>
      <sz val="11"/>
      <color theme="4" tint="0.39997558519241921"/>
      <name val="Calibri"/>
      <family val="2"/>
      <scheme val="minor"/>
    </font>
  </fonts>
  <fills count="13">
    <fill>
      <patternFill patternType="none"/>
    </fill>
    <fill>
      <patternFill patternType="gray125"/>
    </fill>
    <fill>
      <patternFill patternType="solid">
        <fgColor indexed="9"/>
        <bgColor indexed="24"/>
      </patternFill>
    </fill>
    <fill>
      <patternFill patternType="solid">
        <fgColor indexed="22"/>
        <bgColor indexed="24"/>
      </patternFill>
    </fill>
    <fill>
      <patternFill patternType="solid">
        <fgColor indexed="55"/>
        <bgColor indexed="24"/>
      </patternFill>
    </fill>
    <fill>
      <patternFill patternType="solid">
        <fgColor theme="0" tint="-0.14999847407452621"/>
        <bgColor indexed="24"/>
      </patternFill>
    </fill>
    <fill>
      <patternFill patternType="solid">
        <fgColor rgb="FFFFCC00"/>
        <bgColor indexed="24"/>
      </patternFill>
    </fill>
    <fill>
      <patternFill patternType="solid">
        <fgColor theme="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tint="-0.34998626667073579"/>
        <bgColor indexed="24"/>
      </patternFill>
    </fill>
    <fill>
      <patternFill patternType="solid">
        <fgColor theme="0" tint="-4.9989318521683403E-2"/>
        <bgColor indexed="2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3">
    <xf numFmtId="165" fontId="0" fillId="0" borderId="0"/>
    <xf numFmtId="164" fontId="1" fillId="0" borderId="0" applyFont="0" applyFill="0" applyBorder="0" applyAlignment="0" applyProtection="0"/>
    <xf numFmtId="9" fontId="1" fillId="0" borderId="0" applyFont="0" applyFill="0" applyBorder="0" applyAlignment="0" applyProtection="0"/>
  </cellStyleXfs>
  <cellXfs count="139">
    <xf numFmtId="165" fontId="0" fillId="0" borderId="0" xfId="0"/>
    <xf numFmtId="165" fontId="3" fillId="0" borderId="0" xfId="0" applyFont="1" applyProtection="1"/>
    <xf numFmtId="165" fontId="5" fillId="2" borderId="0" xfId="0" applyFont="1" applyFill="1" applyBorder="1" applyAlignment="1" applyProtection="1"/>
    <xf numFmtId="165" fontId="4" fillId="5" borderId="1" xfId="0" applyFont="1" applyFill="1" applyBorder="1" applyAlignment="1" applyProtection="1">
      <alignment horizontal="center"/>
    </xf>
    <xf numFmtId="165" fontId="9" fillId="3" borderId="0" xfId="0" applyFont="1" applyFill="1" applyBorder="1" applyAlignment="1" applyProtection="1">
      <alignment horizontal="center"/>
    </xf>
    <xf numFmtId="165" fontId="10" fillId="0" borderId="0" xfId="0" applyFont="1" applyProtection="1"/>
    <xf numFmtId="165" fontId="10" fillId="0" borderId="0" xfId="0" applyFont="1" applyFill="1" applyProtection="1"/>
    <xf numFmtId="165" fontId="3" fillId="0" borderId="2" xfId="0" applyFont="1" applyBorder="1" applyProtection="1"/>
    <xf numFmtId="165" fontId="3" fillId="0" borderId="3" xfId="0" applyFont="1" applyBorder="1" applyProtection="1"/>
    <xf numFmtId="165" fontId="3" fillId="0" borderId="4" xfId="0" applyFont="1" applyBorder="1" applyProtection="1"/>
    <xf numFmtId="165" fontId="8" fillId="3" borderId="5" xfId="0" applyFont="1" applyFill="1" applyBorder="1" applyAlignment="1" applyProtection="1">
      <alignment horizontal="left"/>
    </xf>
    <xf numFmtId="165" fontId="9" fillId="3" borderId="6" xfId="0" applyFont="1" applyFill="1" applyBorder="1" applyAlignment="1" applyProtection="1">
      <alignment horizontal="center"/>
    </xf>
    <xf numFmtId="165" fontId="4" fillId="2" borderId="5" xfId="0" applyFont="1" applyFill="1" applyBorder="1" applyAlignment="1" applyProtection="1">
      <alignment horizontal="left"/>
    </xf>
    <xf numFmtId="165" fontId="5" fillId="3" borderId="5" xfId="0" applyFont="1" applyFill="1" applyBorder="1" applyAlignment="1" applyProtection="1">
      <alignment horizontal="left"/>
    </xf>
    <xf numFmtId="167" fontId="5" fillId="0" borderId="6" xfId="0" applyNumberFormat="1" applyFont="1" applyFill="1" applyBorder="1" applyAlignment="1" applyProtection="1"/>
    <xf numFmtId="168" fontId="18" fillId="6" borderId="7" xfId="0" applyNumberFormat="1" applyFont="1" applyFill="1" applyBorder="1" applyAlignment="1" applyProtection="1"/>
    <xf numFmtId="168" fontId="18" fillId="6" borderId="1" xfId="0" applyNumberFormat="1" applyFont="1" applyFill="1" applyBorder="1" applyAlignment="1" applyProtection="1">
      <alignment horizontal="right"/>
    </xf>
    <xf numFmtId="165" fontId="3" fillId="7" borderId="5" xfId="0" applyFont="1" applyFill="1" applyBorder="1" applyProtection="1"/>
    <xf numFmtId="165" fontId="3" fillId="7" borderId="0" xfId="0" applyFont="1" applyFill="1" applyBorder="1" applyProtection="1"/>
    <xf numFmtId="165" fontId="3" fillId="7" borderId="6" xfId="0" applyFont="1" applyFill="1" applyBorder="1" applyProtection="1"/>
    <xf numFmtId="165" fontId="8" fillId="7" borderId="5" xfId="0" applyFont="1" applyFill="1" applyBorder="1" applyAlignment="1" applyProtection="1">
      <alignment horizontal="left"/>
    </xf>
    <xf numFmtId="165" fontId="9" fillId="7" borderId="0" xfId="0" applyFont="1" applyFill="1" applyBorder="1" applyAlignment="1" applyProtection="1">
      <alignment horizontal="center"/>
    </xf>
    <xf numFmtId="165" fontId="9" fillId="7" borderId="6" xfId="0" applyFont="1" applyFill="1" applyBorder="1" applyAlignment="1" applyProtection="1">
      <alignment horizontal="center"/>
    </xf>
    <xf numFmtId="165" fontId="4" fillId="7" borderId="0" xfId="0" applyFont="1" applyFill="1" applyBorder="1" applyAlignment="1" applyProtection="1"/>
    <xf numFmtId="165" fontId="5" fillId="7" borderId="6" xfId="0" applyFont="1" applyFill="1" applyBorder="1" applyAlignment="1" applyProtection="1"/>
    <xf numFmtId="165" fontId="3" fillId="7" borderId="0" xfId="0" applyFont="1" applyFill="1" applyProtection="1"/>
    <xf numFmtId="165" fontId="10" fillId="7" borderId="0" xfId="0" applyFont="1" applyFill="1" applyProtection="1"/>
    <xf numFmtId="168" fontId="18" fillId="6" borderId="8" xfId="0" applyNumberFormat="1" applyFont="1" applyFill="1" applyBorder="1" applyAlignment="1" applyProtection="1">
      <alignment horizontal="left"/>
    </xf>
    <xf numFmtId="168" fontId="7" fillId="3" borderId="9" xfId="0" applyNumberFormat="1" applyFont="1" applyFill="1" applyBorder="1" applyAlignment="1" applyProtection="1">
      <alignment horizontal="right"/>
    </xf>
    <xf numFmtId="168" fontId="7" fillId="3" borderId="10" xfId="0" applyNumberFormat="1" applyFont="1" applyFill="1" applyBorder="1" applyAlignment="1" applyProtection="1">
      <alignment horizontal="right"/>
    </xf>
    <xf numFmtId="165" fontId="11" fillId="7" borderId="0" xfId="0" applyFont="1" applyFill="1" applyAlignment="1">
      <alignment horizontal="center"/>
    </xf>
    <xf numFmtId="165" fontId="19" fillId="7" borderId="0" xfId="0" applyFont="1" applyFill="1" applyAlignment="1">
      <alignment horizontal="center"/>
    </xf>
    <xf numFmtId="165" fontId="11" fillId="7" borderId="0" xfId="0" applyFont="1" applyFill="1" applyAlignment="1"/>
    <xf numFmtId="165" fontId="0" fillId="7" borderId="0" xfId="0" applyFill="1"/>
    <xf numFmtId="164" fontId="20" fillId="7" borderId="0" xfId="1" applyFont="1" applyFill="1" applyAlignment="1"/>
    <xf numFmtId="165" fontId="21" fillId="7" borderId="0" xfId="0" applyFont="1" applyFill="1"/>
    <xf numFmtId="164" fontId="21" fillId="7" borderId="0" xfId="1" applyFont="1" applyFill="1"/>
    <xf numFmtId="165" fontId="22" fillId="7" borderId="0" xfId="0" applyFont="1" applyFill="1"/>
    <xf numFmtId="164" fontId="22" fillId="7" borderId="0" xfId="1" applyFont="1" applyFill="1"/>
    <xf numFmtId="164" fontId="19" fillId="7" borderId="0" xfId="1" applyFont="1" applyFill="1" applyAlignment="1">
      <alignment horizontal="center"/>
    </xf>
    <xf numFmtId="164" fontId="11" fillId="7" borderId="0" xfId="1" applyFont="1" applyFill="1" applyAlignment="1"/>
    <xf numFmtId="164" fontId="22" fillId="8" borderId="8" xfId="1" applyFont="1" applyFill="1" applyBorder="1"/>
    <xf numFmtId="164" fontId="22" fillId="8" borderId="11" xfId="1" applyFont="1" applyFill="1" applyBorder="1"/>
    <xf numFmtId="164" fontId="22" fillId="7" borderId="5" xfId="1" applyFont="1" applyFill="1" applyBorder="1"/>
    <xf numFmtId="164" fontId="21" fillId="7" borderId="6" xfId="1" applyFont="1" applyFill="1" applyBorder="1"/>
    <xf numFmtId="164" fontId="21" fillId="7" borderId="5" xfId="1" applyFont="1" applyFill="1" applyBorder="1"/>
    <xf numFmtId="164" fontId="21" fillId="7" borderId="12" xfId="1" applyFont="1" applyFill="1" applyBorder="1"/>
    <xf numFmtId="164" fontId="21" fillId="7" borderId="10" xfId="1" applyFont="1" applyFill="1" applyBorder="1"/>
    <xf numFmtId="164" fontId="21" fillId="7" borderId="13" xfId="1" applyFont="1" applyFill="1" applyBorder="1"/>
    <xf numFmtId="164" fontId="21" fillId="7" borderId="10" xfId="1" applyFont="1" applyFill="1" applyBorder="1" applyAlignment="1">
      <alignment horizontal="left"/>
    </xf>
    <xf numFmtId="164" fontId="22" fillId="7" borderId="8" xfId="1" applyFont="1" applyFill="1" applyBorder="1"/>
    <xf numFmtId="164" fontId="22" fillId="7" borderId="1" xfId="1" applyFont="1" applyFill="1" applyBorder="1" applyAlignment="1">
      <alignment horizontal="left"/>
    </xf>
    <xf numFmtId="164" fontId="22" fillId="7" borderId="1" xfId="1" applyFont="1" applyFill="1" applyBorder="1" applyAlignment="1">
      <alignment horizontal="right"/>
    </xf>
    <xf numFmtId="164" fontId="22" fillId="7" borderId="11" xfId="1" applyFont="1" applyFill="1" applyBorder="1" applyAlignment="1">
      <alignment horizontal="right"/>
    </xf>
    <xf numFmtId="164" fontId="22" fillId="7" borderId="14" xfId="1" applyFont="1" applyFill="1" applyBorder="1"/>
    <xf numFmtId="164" fontId="22" fillId="9" borderId="8" xfId="1" applyFont="1" applyFill="1" applyBorder="1"/>
    <xf numFmtId="164" fontId="22" fillId="9" borderId="15" xfId="1" applyFont="1" applyFill="1" applyBorder="1"/>
    <xf numFmtId="165" fontId="22" fillId="7" borderId="1" xfId="0" applyFont="1" applyFill="1" applyBorder="1"/>
    <xf numFmtId="165" fontId="21" fillId="7" borderId="13" xfId="0" applyFont="1" applyFill="1" applyBorder="1"/>
    <xf numFmtId="164" fontId="22" fillId="10" borderId="1" xfId="1" applyFont="1" applyFill="1" applyBorder="1"/>
    <xf numFmtId="164" fontId="22" fillId="9" borderId="1" xfId="1" applyFont="1" applyFill="1" applyBorder="1"/>
    <xf numFmtId="165" fontId="21" fillId="10" borderId="11" xfId="0" applyFont="1" applyFill="1" applyBorder="1"/>
    <xf numFmtId="164" fontId="22" fillId="10" borderId="8" xfId="1" applyFont="1" applyFill="1" applyBorder="1"/>
    <xf numFmtId="164" fontId="23" fillId="7" borderId="0" xfId="1" applyFont="1" applyFill="1" applyAlignment="1"/>
    <xf numFmtId="164" fontId="22" fillId="8" borderId="1" xfId="1" applyFont="1" applyFill="1" applyBorder="1"/>
    <xf numFmtId="164" fontId="23" fillId="8" borderId="1" xfId="1" applyFont="1" applyFill="1" applyBorder="1"/>
    <xf numFmtId="164" fontId="23" fillId="9" borderId="1" xfId="1" applyFont="1" applyFill="1" applyBorder="1"/>
    <xf numFmtId="164" fontId="24" fillId="7" borderId="10" xfId="1" applyFont="1" applyFill="1" applyBorder="1" applyProtection="1">
      <protection locked="0"/>
    </xf>
    <xf numFmtId="164" fontId="25" fillId="7" borderId="10" xfId="1" applyFont="1" applyFill="1" applyBorder="1" applyAlignment="1" applyProtection="1">
      <alignment horizontal="left"/>
      <protection locked="0"/>
    </xf>
    <xf numFmtId="164" fontId="25" fillId="7" borderId="10" xfId="1" applyFont="1" applyFill="1" applyBorder="1" applyProtection="1">
      <protection locked="0"/>
    </xf>
    <xf numFmtId="164" fontId="21" fillId="7" borderId="10" xfId="1" applyFont="1" applyFill="1" applyBorder="1" applyProtection="1"/>
    <xf numFmtId="164" fontId="20" fillId="7" borderId="0" xfId="1" applyFont="1" applyFill="1" applyAlignment="1" applyProtection="1"/>
    <xf numFmtId="164" fontId="26" fillId="7" borderId="10" xfId="1" applyFont="1" applyFill="1" applyBorder="1" applyAlignment="1">
      <alignment horizontal="left"/>
    </xf>
    <xf numFmtId="164" fontId="26" fillId="7" borderId="10" xfId="1" applyFont="1" applyFill="1" applyBorder="1"/>
    <xf numFmtId="164" fontId="27" fillId="7" borderId="5" xfId="1" applyFont="1" applyFill="1" applyBorder="1"/>
    <xf numFmtId="164" fontId="21" fillId="7" borderId="9" xfId="1" applyFont="1" applyFill="1" applyBorder="1"/>
    <xf numFmtId="164" fontId="20" fillId="7" borderId="8" xfId="1" applyFont="1" applyFill="1" applyBorder="1" applyAlignment="1"/>
    <xf numFmtId="164" fontId="20" fillId="7" borderId="2" xfId="1" applyFont="1" applyFill="1" applyBorder="1" applyAlignment="1"/>
    <xf numFmtId="164" fontId="28" fillId="7" borderId="4" xfId="1" applyFont="1" applyFill="1" applyBorder="1" applyAlignment="1" applyProtection="1">
      <protection locked="0"/>
    </xf>
    <xf numFmtId="164" fontId="20" fillId="7" borderId="5" xfId="1" applyFont="1" applyFill="1" applyBorder="1" applyAlignment="1"/>
    <xf numFmtId="164" fontId="28" fillId="7" borderId="6" xfId="1" applyFont="1" applyFill="1" applyBorder="1" applyAlignment="1" applyProtection="1">
      <protection locked="0"/>
    </xf>
    <xf numFmtId="164" fontId="20" fillId="7" borderId="14" xfId="1" applyFont="1" applyFill="1" applyBorder="1" applyAlignment="1"/>
    <xf numFmtId="164" fontId="20" fillId="7" borderId="4" xfId="1" applyFont="1" applyFill="1" applyBorder="1" applyAlignment="1"/>
    <xf numFmtId="164" fontId="20" fillId="7" borderId="12" xfId="1" applyFont="1" applyFill="1" applyBorder="1" applyAlignment="1"/>
    <xf numFmtId="164" fontId="24" fillId="7" borderId="10" xfId="1" applyFont="1" applyFill="1" applyBorder="1" applyProtection="1"/>
    <xf numFmtId="164" fontId="23" fillId="10" borderId="16" xfId="1" applyFont="1" applyFill="1" applyBorder="1" applyAlignment="1"/>
    <xf numFmtId="165" fontId="13" fillId="7" borderId="0" xfId="0" applyFont="1" applyFill="1" applyBorder="1" applyAlignment="1" applyProtection="1"/>
    <xf numFmtId="167" fontId="3" fillId="7" borderId="6" xfId="0" applyNumberFormat="1" applyFont="1" applyFill="1" applyBorder="1" applyAlignment="1" applyProtection="1"/>
    <xf numFmtId="165" fontId="14" fillId="7" borderId="5" xfId="0" applyFont="1" applyFill="1" applyBorder="1" applyAlignment="1" applyProtection="1">
      <alignment horizontal="left"/>
    </xf>
    <xf numFmtId="165" fontId="14" fillId="7" borderId="0" xfId="0" applyFont="1" applyFill="1" applyBorder="1" applyAlignment="1" applyProtection="1">
      <alignment horizontal="center"/>
    </xf>
    <xf numFmtId="165" fontId="14" fillId="7" borderId="6" xfId="0" applyFont="1" applyFill="1" applyBorder="1" applyAlignment="1" applyProtection="1">
      <alignment horizontal="center"/>
    </xf>
    <xf numFmtId="165" fontId="13" fillId="2" borderId="5" xfId="0" applyFont="1" applyFill="1" applyBorder="1" applyAlignment="1" applyProtection="1">
      <alignment horizontal="left"/>
    </xf>
    <xf numFmtId="165" fontId="3" fillId="2" borderId="0" xfId="0" applyFont="1" applyFill="1" applyBorder="1" applyAlignment="1" applyProtection="1"/>
    <xf numFmtId="165" fontId="3" fillId="7" borderId="6" xfId="0" applyFont="1" applyFill="1" applyBorder="1" applyAlignment="1" applyProtection="1"/>
    <xf numFmtId="165" fontId="3" fillId="3" borderId="5" xfId="0" applyFont="1" applyFill="1" applyBorder="1" applyAlignment="1" applyProtection="1">
      <alignment horizontal="left"/>
    </xf>
    <xf numFmtId="10" fontId="3" fillId="3" borderId="9" xfId="2" applyNumberFormat="1" applyFont="1" applyFill="1" applyBorder="1" applyAlignment="1" applyProtection="1"/>
    <xf numFmtId="10" fontId="3" fillId="3" borderId="10" xfId="2" applyNumberFormat="1" applyFont="1" applyFill="1" applyBorder="1" applyAlignment="1" applyProtection="1"/>
    <xf numFmtId="165" fontId="13" fillId="4" borderId="5" xfId="0" applyFont="1" applyFill="1" applyBorder="1" applyAlignment="1" applyProtection="1">
      <alignment horizontal="left"/>
    </xf>
    <xf numFmtId="10" fontId="3" fillId="4" borderId="13" xfId="2" applyNumberFormat="1" applyFont="1" applyFill="1" applyBorder="1" applyAlignment="1" applyProtection="1"/>
    <xf numFmtId="165" fontId="19" fillId="0" borderId="0" xfId="0" applyFont="1" applyAlignment="1" applyProtection="1">
      <alignment wrapText="1"/>
    </xf>
    <xf numFmtId="166" fontId="3" fillId="3" borderId="9" xfId="0" applyNumberFormat="1" applyFont="1" applyFill="1" applyBorder="1" applyAlignment="1" applyProtection="1"/>
    <xf numFmtId="166" fontId="3" fillId="3" borderId="10" xfId="0" applyNumberFormat="1" applyFont="1" applyFill="1" applyBorder="1" applyAlignment="1" applyProtection="1"/>
    <xf numFmtId="165" fontId="13" fillId="11" borderId="5" xfId="0" applyFont="1" applyFill="1" applyBorder="1" applyAlignment="1" applyProtection="1">
      <alignment horizontal="left"/>
    </xf>
    <xf numFmtId="166" fontId="13" fillId="11" borderId="13" xfId="0" applyNumberFormat="1" applyFont="1" applyFill="1" applyBorder="1" applyAlignment="1" applyProtection="1"/>
    <xf numFmtId="165" fontId="2" fillId="0" borderId="0" xfId="0" applyFont="1" applyAlignment="1" applyProtection="1">
      <alignment wrapText="1"/>
    </xf>
    <xf numFmtId="164" fontId="20" fillId="7" borderId="6" xfId="1" applyFont="1" applyFill="1" applyBorder="1" applyAlignment="1"/>
    <xf numFmtId="164" fontId="28" fillId="7" borderId="9" xfId="1" applyFont="1" applyFill="1" applyBorder="1" applyAlignment="1" applyProtection="1">
      <protection locked="0"/>
    </xf>
    <xf numFmtId="164" fontId="28" fillId="7" borderId="10" xfId="1" applyFont="1" applyFill="1" applyBorder="1" applyAlignment="1" applyProtection="1">
      <protection locked="0"/>
    </xf>
    <xf numFmtId="164" fontId="28" fillId="7" borderId="13" xfId="1" applyFont="1" applyFill="1" applyBorder="1" applyAlignment="1" applyProtection="1">
      <protection locked="0"/>
    </xf>
    <xf numFmtId="164" fontId="29" fillId="7" borderId="9" xfId="1" applyFont="1" applyFill="1" applyBorder="1" applyAlignment="1" applyProtection="1"/>
    <xf numFmtId="164" fontId="29" fillId="7" borderId="10" xfId="1" applyFont="1" applyFill="1" applyBorder="1" applyAlignment="1" applyProtection="1"/>
    <xf numFmtId="164" fontId="29" fillId="7" borderId="13" xfId="1" applyFont="1" applyFill="1" applyBorder="1" applyAlignment="1" applyProtection="1"/>
    <xf numFmtId="164" fontId="28" fillId="7" borderId="1" xfId="1" applyFont="1" applyFill="1" applyBorder="1" applyAlignment="1" applyProtection="1">
      <protection locked="0"/>
    </xf>
    <xf numFmtId="170" fontId="23" fillId="8" borderId="2" xfId="1" applyNumberFormat="1" applyFont="1" applyFill="1" applyBorder="1" applyAlignment="1"/>
    <xf numFmtId="170" fontId="23" fillId="8" borderId="5" xfId="1" applyNumberFormat="1" applyFont="1" applyFill="1" applyBorder="1" applyAlignment="1"/>
    <xf numFmtId="170" fontId="28" fillId="8" borderId="9" xfId="1" applyNumberFormat="1" applyFont="1" applyFill="1" applyBorder="1" applyAlignment="1" applyProtection="1">
      <protection locked="0"/>
    </xf>
    <xf numFmtId="170" fontId="28" fillId="8" borderId="13" xfId="1" applyNumberFormat="1" applyFont="1" applyFill="1" applyBorder="1" applyAlignment="1" applyProtection="1">
      <protection locked="0"/>
    </xf>
    <xf numFmtId="164" fontId="23" fillId="8" borderId="9" xfId="1" applyFont="1" applyFill="1" applyBorder="1" applyAlignment="1"/>
    <xf numFmtId="164" fontId="28" fillId="8" borderId="9" xfId="1" applyFont="1" applyFill="1" applyBorder="1" applyAlignment="1" applyProtection="1">
      <protection locked="0"/>
    </xf>
    <xf numFmtId="164" fontId="23" fillId="8" borderId="13" xfId="1" applyFont="1" applyFill="1" applyBorder="1" applyAlignment="1"/>
    <xf numFmtId="164" fontId="28" fillId="8" borderId="13" xfId="1" applyFont="1" applyFill="1" applyBorder="1" applyAlignment="1" applyProtection="1">
      <protection locked="0"/>
    </xf>
    <xf numFmtId="164" fontId="23" fillId="8" borderId="1" xfId="1" applyFont="1" applyFill="1" applyBorder="1" applyAlignment="1">
      <alignment horizontal="center"/>
    </xf>
    <xf numFmtId="165" fontId="30" fillId="7" borderId="0" xfId="0" applyFont="1" applyFill="1"/>
    <xf numFmtId="169" fontId="7" fillId="12" borderId="9" xfId="0" applyNumberFormat="1" applyFont="1" applyFill="1" applyBorder="1" applyAlignment="1" applyProtection="1"/>
    <xf numFmtId="168" fontId="6" fillId="3" borderId="4" xfId="0" applyNumberFormat="1" applyFont="1" applyFill="1" applyBorder="1" applyAlignment="1" applyProtection="1"/>
    <xf numFmtId="169" fontId="7" fillId="12" borderId="10" xfId="0" applyNumberFormat="1" applyFont="1" applyFill="1" applyBorder="1" applyAlignment="1" applyProtection="1"/>
    <xf numFmtId="168" fontId="6" fillId="3" borderId="6" xfId="0" applyNumberFormat="1" applyFont="1" applyFill="1" applyBorder="1" applyAlignment="1" applyProtection="1"/>
    <xf numFmtId="169" fontId="7" fillId="6" borderId="1" xfId="0" applyNumberFormat="1" applyFont="1" applyFill="1" applyBorder="1" applyAlignment="1" applyProtection="1"/>
    <xf numFmtId="165" fontId="19" fillId="7" borderId="0" xfId="0" applyFont="1" applyFill="1" applyAlignment="1">
      <alignment horizontal="left"/>
    </xf>
    <xf numFmtId="164" fontId="31" fillId="7" borderId="3" xfId="1" applyFont="1" applyFill="1" applyBorder="1" applyAlignment="1">
      <alignment horizontal="left" vertical="center" wrapText="1"/>
    </xf>
    <xf numFmtId="164" fontId="31" fillId="7" borderId="0" xfId="1" applyFont="1" applyFill="1" applyAlignment="1">
      <alignment horizontal="left" vertical="center" wrapText="1"/>
    </xf>
    <xf numFmtId="165" fontId="21" fillId="7" borderId="0" xfId="0" applyFont="1" applyFill="1" applyAlignment="1">
      <alignment horizontal="left" vertical="top" wrapText="1"/>
    </xf>
    <xf numFmtId="165" fontId="12" fillId="2" borderId="14" xfId="0" applyFont="1" applyFill="1" applyBorder="1" applyAlignment="1" applyProtection="1">
      <alignment horizontal="center"/>
    </xf>
    <xf numFmtId="165" fontId="12" fillId="2" borderId="17" xfId="0" applyFont="1" applyFill="1" applyBorder="1" applyAlignment="1" applyProtection="1">
      <alignment horizontal="center"/>
    </xf>
    <xf numFmtId="165" fontId="12" fillId="2" borderId="12" xfId="0" applyFont="1" applyFill="1" applyBorder="1" applyAlignment="1" applyProtection="1">
      <alignment horizontal="center"/>
    </xf>
    <xf numFmtId="165" fontId="2" fillId="0" borderId="5" xfId="0" applyFont="1" applyBorder="1" applyAlignment="1" applyProtection="1">
      <alignment vertical="top" wrapText="1"/>
    </xf>
    <xf numFmtId="165" fontId="0" fillId="0" borderId="5" xfId="0" applyBorder="1" applyAlignment="1" applyProtection="1">
      <alignment vertical="top"/>
    </xf>
    <xf numFmtId="165" fontId="2" fillId="0" borderId="5" xfId="0" applyFont="1" applyBorder="1" applyAlignment="1" applyProtection="1">
      <alignment wrapText="1"/>
    </xf>
    <xf numFmtId="165" fontId="0" fillId="0" borderId="5" xfId="0" applyBorder="1" applyAlignment="1" applyProtection="1"/>
  </cellXfs>
  <cellStyles count="3">
    <cellStyle name="Komma" xfId="1" builtinId="3"/>
    <cellStyle name="Normal" xfId="0" builtinId="0"/>
    <cellStyle name="Pro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28576</xdr:colOff>
      <xdr:row>14</xdr:row>
      <xdr:rowOff>9525</xdr:rowOff>
    </xdr:from>
    <xdr:to>
      <xdr:col>3</xdr:col>
      <xdr:colOff>781051</xdr:colOff>
      <xdr:row>14</xdr:row>
      <xdr:rowOff>11113</xdr:rowOff>
    </xdr:to>
    <xdr:cxnSp macro="">
      <xdr:nvCxnSpPr>
        <xdr:cNvPr id="4" name="Lige pilforbindelse 3"/>
        <xdr:cNvCxnSpPr/>
      </xdr:nvCxnSpPr>
      <xdr:spPr bwMode="auto">
        <a:xfrm rot="10800000">
          <a:off x="3600451" y="2790825"/>
          <a:ext cx="752475" cy="1588"/>
        </a:xfrm>
        <a:prstGeom prst="straightConnector1">
          <a:avLst/>
        </a:prstGeom>
        <a:ln>
          <a:headEnd type="none" w="med" len="med"/>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4</xdr:col>
      <xdr:colOff>685800</xdr:colOff>
      <xdr:row>0</xdr:row>
      <xdr:rowOff>19050</xdr:rowOff>
    </xdr:from>
    <xdr:to>
      <xdr:col>4</xdr:col>
      <xdr:colOff>2352675</xdr:colOff>
      <xdr:row>3</xdr:row>
      <xdr:rowOff>142875</xdr:rowOff>
    </xdr:to>
    <xdr:pic>
      <xdr:nvPicPr>
        <xdr:cNvPr id="1057" name="Billede 4" descr="Go4-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6350" y="19050"/>
          <a:ext cx="1666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190500</xdr:colOff>
      <xdr:row>1</xdr:row>
      <xdr:rowOff>19050</xdr:rowOff>
    </xdr:to>
    <xdr:pic>
      <xdr:nvPicPr>
        <xdr:cNvPr id="3" name="Billede 4" descr="Go4-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66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190500</xdr:colOff>
      <xdr:row>1</xdr:row>
      <xdr:rowOff>19050</xdr:rowOff>
    </xdr:to>
    <xdr:pic>
      <xdr:nvPicPr>
        <xdr:cNvPr id="3" name="Billede 4" descr="Go4-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66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190500</xdr:colOff>
      <xdr:row>1</xdr:row>
      <xdr:rowOff>19050</xdr:rowOff>
    </xdr:to>
    <xdr:pic>
      <xdr:nvPicPr>
        <xdr:cNvPr id="3" name="Billede 4" descr="Go4-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66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abSelected="1" workbookViewId="0">
      <selection activeCell="B4" sqref="B4"/>
    </sheetView>
  </sheetViews>
  <sheetFormatPr defaultRowHeight="12.75" x14ac:dyDescent="0.2"/>
  <cols>
    <col min="1" max="1" width="25.375" style="36" customWidth="1"/>
    <col min="2" max="2" width="12.5" style="35" customWidth="1"/>
    <col min="3" max="3" width="9" style="35"/>
    <col min="4" max="4" width="10.875" style="35" bestFit="1" customWidth="1"/>
    <col min="5" max="5" width="31.25" style="35" customWidth="1"/>
    <col min="6" max="6" width="59.125" style="35" customWidth="1"/>
    <col min="7" max="16384" width="9" style="35"/>
  </cols>
  <sheetData>
    <row r="1" spans="1:6" s="33" customFormat="1" ht="22.5" x14ac:dyDescent="0.3">
      <c r="A1" s="128" t="s">
        <v>56</v>
      </c>
      <c r="B1" s="128"/>
      <c r="C1" s="128"/>
      <c r="D1" s="128"/>
      <c r="E1" s="128"/>
      <c r="F1" s="122" t="s">
        <v>62</v>
      </c>
    </row>
    <row r="2" spans="1:6" s="33" customFormat="1" ht="15" customHeight="1" x14ac:dyDescent="0.3">
      <c r="A2" s="39"/>
      <c r="B2" s="31"/>
      <c r="C2" s="31"/>
      <c r="D2" s="31"/>
      <c r="E2" s="31"/>
      <c r="F2" s="35"/>
    </row>
    <row r="3" spans="1:6" s="33" customFormat="1" ht="15" x14ac:dyDescent="0.25">
      <c r="A3" s="40"/>
      <c r="B3" s="30" t="s">
        <v>18</v>
      </c>
      <c r="C3" s="30" t="s">
        <v>18</v>
      </c>
      <c r="D3" s="30"/>
      <c r="E3" s="32"/>
      <c r="F3" s="35"/>
    </row>
    <row r="4" spans="1:6" ht="15.75" thickBot="1" x14ac:dyDescent="0.3">
      <c r="A4" s="76" t="s">
        <v>19</v>
      </c>
      <c r="B4" s="112">
        <v>7200</v>
      </c>
      <c r="C4" s="34"/>
      <c r="D4" s="34"/>
      <c r="E4" s="34"/>
      <c r="F4" s="131" t="s">
        <v>63</v>
      </c>
    </row>
    <row r="5" spans="1:6" ht="15.75" thickBot="1" x14ac:dyDescent="0.3">
      <c r="A5" s="34" t="s">
        <v>49</v>
      </c>
      <c r="B5" s="71">
        <f>B4/12</f>
        <v>600</v>
      </c>
      <c r="C5" s="34"/>
      <c r="D5" s="34"/>
      <c r="E5" s="85" t="str">
        <f>CONCATENATE("Estimated Cost Saving: USD ",FIXED(D62,2))</f>
        <v>Estimated Cost Saving: USD 234.932,69</v>
      </c>
      <c r="F5" s="131"/>
    </row>
    <row r="6" spans="1:6" ht="15" x14ac:dyDescent="0.25">
      <c r="A6" s="77" t="s">
        <v>16</v>
      </c>
      <c r="B6" s="106">
        <v>500</v>
      </c>
      <c r="C6" s="34">
        <f>B5+B6</f>
        <v>1100</v>
      </c>
      <c r="D6" s="34"/>
      <c r="E6" s="34"/>
      <c r="F6" s="131"/>
    </row>
    <row r="7" spans="1:6" ht="15" x14ac:dyDescent="0.25">
      <c r="A7" s="79" t="s">
        <v>17</v>
      </c>
      <c r="B7" s="107">
        <v>100</v>
      </c>
      <c r="C7" s="34">
        <f>B5+B7</f>
        <v>700</v>
      </c>
      <c r="D7" s="34"/>
      <c r="E7" s="34"/>
      <c r="F7" s="131"/>
    </row>
    <row r="8" spans="1:6" ht="15" x14ac:dyDescent="0.25">
      <c r="A8" s="79" t="s">
        <v>53</v>
      </c>
      <c r="B8" s="107">
        <v>500</v>
      </c>
      <c r="C8" s="34"/>
      <c r="D8" s="34"/>
      <c r="E8" s="34"/>
      <c r="F8" s="131"/>
    </row>
    <row r="9" spans="1:6" ht="15" x14ac:dyDescent="0.25">
      <c r="A9" s="81" t="s">
        <v>51</v>
      </c>
      <c r="B9" s="108">
        <v>200</v>
      </c>
      <c r="C9" s="34"/>
      <c r="D9" s="34"/>
      <c r="E9" s="34"/>
      <c r="F9" s="131"/>
    </row>
    <row r="10" spans="1:6" ht="15" x14ac:dyDescent="0.25">
      <c r="A10" s="34"/>
      <c r="B10" s="63" t="s">
        <v>38</v>
      </c>
      <c r="C10" s="121" t="s">
        <v>57</v>
      </c>
      <c r="D10" s="63" t="s">
        <v>39</v>
      </c>
      <c r="E10" s="34"/>
      <c r="F10" s="131"/>
    </row>
    <row r="11" spans="1:6" ht="15" x14ac:dyDescent="0.25">
      <c r="A11" s="77" t="s">
        <v>58</v>
      </c>
      <c r="B11" s="78">
        <v>500</v>
      </c>
      <c r="C11" s="113">
        <v>30</v>
      </c>
      <c r="D11" s="109">
        <f>'IFO30'!D8</f>
        <v>738.33913798951016</v>
      </c>
      <c r="E11" s="82" t="s">
        <v>50</v>
      </c>
      <c r="F11" s="131"/>
    </row>
    <row r="12" spans="1:6" ht="15" x14ac:dyDescent="0.25">
      <c r="A12" s="79" t="s">
        <v>20</v>
      </c>
      <c r="B12" s="80">
        <v>658.5</v>
      </c>
      <c r="C12" s="114">
        <v>180</v>
      </c>
      <c r="D12" s="110">
        <f>'IFO180'!D8</f>
        <v>626.56066534207355</v>
      </c>
      <c r="E12" s="105" t="s">
        <v>50</v>
      </c>
      <c r="F12" s="131"/>
    </row>
    <row r="13" spans="1:6" ht="15" x14ac:dyDescent="0.25">
      <c r="A13" s="79" t="s">
        <v>21</v>
      </c>
      <c r="B13" s="80">
        <v>635</v>
      </c>
      <c r="C13" s="114">
        <v>380</v>
      </c>
      <c r="D13" s="111">
        <f>'IFO380'!D8</f>
        <v>590.60032836875303</v>
      </c>
      <c r="E13" s="83" t="s">
        <v>50</v>
      </c>
      <c r="F13" s="131"/>
    </row>
    <row r="14" spans="1:6" ht="15" x14ac:dyDescent="0.25">
      <c r="A14" s="117" t="s">
        <v>59</v>
      </c>
      <c r="B14" s="118">
        <v>578.5</v>
      </c>
      <c r="C14" s="115">
        <v>500</v>
      </c>
      <c r="D14" s="34"/>
      <c r="E14" s="129" t="s">
        <v>61</v>
      </c>
      <c r="F14" s="131"/>
    </row>
    <row r="15" spans="1:6" ht="15" x14ac:dyDescent="0.25">
      <c r="A15" s="119" t="s">
        <v>60</v>
      </c>
      <c r="B15" s="120">
        <v>991.5</v>
      </c>
      <c r="C15" s="116">
        <v>3</v>
      </c>
      <c r="D15" s="34"/>
      <c r="E15" s="130"/>
      <c r="F15" s="131"/>
    </row>
    <row r="16" spans="1:6" x14ac:dyDescent="0.2">
      <c r="A16" s="38"/>
      <c r="B16" s="36"/>
      <c r="C16" s="36"/>
      <c r="D16" s="36"/>
      <c r="E16" s="36"/>
      <c r="F16" s="131"/>
    </row>
    <row r="17" spans="1:6" s="37" customFormat="1" ht="15" x14ac:dyDescent="0.25">
      <c r="A17" s="65" t="s">
        <v>31</v>
      </c>
      <c r="C17" s="38"/>
      <c r="D17" s="38"/>
      <c r="E17" s="38"/>
      <c r="F17" s="131"/>
    </row>
    <row r="18" spans="1:6" x14ac:dyDescent="0.2">
      <c r="A18" s="50" t="s">
        <v>24</v>
      </c>
      <c r="B18" s="51" t="s">
        <v>28</v>
      </c>
      <c r="C18" s="52" t="s">
        <v>23</v>
      </c>
      <c r="D18" s="53" t="s">
        <v>34</v>
      </c>
      <c r="E18" s="36"/>
      <c r="F18" s="131"/>
    </row>
    <row r="19" spans="1:6" x14ac:dyDescent="0.2">
      <c r="A19" s="43" t="s">
        <v>22</v>
      </c>
      <c r="B19" s="68" t="s">
        <v>21</v>
      </c>
      <c r="C19" s="67">
        <v>2000</v>
      </c>
      <c r="D19" s="44">
        <f>VLOOKUP(B19,$A$11:$B$15,2,FALSE)*C19</f>
        <v>1270000</v>
      </c>
      <c r="E19" s="36"/>
      <c r="F19" s="131"/>
    </row>
    <row r="20" spans="1:6" x14ac:dyDescent="0.2">
      <c r="A20" s="45" t="s">
        <v>52</v>
      </c>
      <c r="B20" s="49" t="s">
        <v>27</v>
      </c>
      <c r="C20" s="67">
        <v>2</v>
      </c>
      <c r="D20" s="44">
        <f>($B$7+$B$5)*C20</f>
        <v>1400</v>
      </c>
      <c r="E20" s="36"/>
      <c r="F20" s="131"/>
    </row>
    <row r="21" spans="1:6" x14ac:dyDescent="0.2">
      <c r="A21" s="45" t="s">
        <v>54</v>
      </c>
      <c r="B21" s="49" t="s">
        <v>55</v>
      </c>
      <c r="C21" s="67">
        <v>1</v>
      </c>
      <c r="D21" s="44">
        <f>($B$8+$B$9)*C21</f>
        <v>700</v>
      </c>
      <c r="E21" s="36"/>
      <c r="F21" s="131"/>
    </row>
    <row r="22" spans="1:6" x14ac:dyDescent="0.2">
      <c r="A22" s="45" t="s">
        <v>25</v>
      </c>
      <c r="B22" s="47" t="s">
        <v>27</v>
      </c>
      <c r="C22" s="67">
        <v>1</v>
      </c>
      <c r="D22" s="44">
        <f>($B$6+$B$5)*C22</f>
        <v>1100</v>
      </c>
      <c r="E22" s="36"/>
      <c r="F22" s="131"/>
    </row>
    <row r="23" spans="1:6" x14ac:dyDescent="0.2">
      <c r="A23" s="45" t="s">
        <v>26</v>
      </c>
      <c r="B23" s="47" t="s">
        <v>27</v>
      </c>
      <c r="C23" s="67">
        <v>3.75</v>
      </c>
      <c r="D23" s="44">
        <f>($B$7+$B$5)*C23</f>
        <v>2625</v>
      </c>
      <c r="E23" s="36"/>
      <c r="F23" s="131"/>
    </row>
    <row r="24" spans="1:6" x14ac:dyDescent="0.2">
      <c r="A24" s="45" t="s">
        <v>29</v>
      </c>
      <c r="B24" s="47" t="s">
        <v>27</v>
      </c>
      <c r="C24" s="67">
        <v>1</v>
      </c>
      <c r="D24" s="44">
        <f>($B$6+$B$5)*C24</f>
        <v>1100</v>
      </c>
      <c r="E24" s="36"/>
      <c r="F24" s="131"/>
    </row>
    <row r="25" spans="1:6" x14ac:dyDescent="0.2">
      <c r="A25" s="43" t="s">
        <v>30</v>
      </c>
      <c r="B25" s="69" t="s">
        <v>20</v>
      </c>
      <c r="C25" s="67">
        <v>1500</v>
      </c>
      <c r="D25" s="44">
        <f>VLOOKUP(B25,$A$11:$B$15,2,FALSE)*C25</f>
        <v>987750</v>
      </c>
      <c r="E25" s="36"/>
      <c r="F25" s="131"/>
    </row>
    <row r="26" spans="1:6" x14ac:dyDescent="0.2">
      <c r="A26" s="45" t="s">
        <v>52</v>
      </c>
      <c r="B26" s="49" t="s">
        <v>27</v>
      </c>
      <c r="C26" s="67">
        <v>2</v>
      </c>
      <c r="D26" s="44">
        <f>($B$7+$B$5)*C26</f>
        <v>1400</v>
      </c>
      <c r="E26" s="36"/>
      <c r="F26" s="131"/>
    </row>
    <row r="27" spans="1:6" x14ac:dyDescent="0.2">
      <c r="A27" s="45" t="s">
        <v>54</v>
      </c>
      <c r="B27" s="49" t="s">
        <v>55</v>
      </c>
      <c r="C27" s="67">
        <v>1</v>
      </c>
      <c r="D27" s="44">
        <f>($B$8+$B$9)*C27</f>
        <v>700</v>
      </c>
      <c r="E27" s="36"/>
      <c r="F27" s="131"/>
    </row>
    <row r="28" spans="1:6" x14ac:dyDescent="0.2">
      <c r="A28" s="45" t="s">
        <v>25</v>
      </c>
      <c r="B28" s="47" t="s">
        <v>27</v>
      </c>
      <c r="C28" s="67">
        <v>1</v>
      </c>
      <c r="D28" s="44">
        <f>($B$6+$B$5)*C28</f>
        <v>1100</v>
      </c>
      <c r="E28" s="36"/>
      <c r="F28" s="131"/>
    </row>
    <row r="29" spans="1:6" x14ac:dyDescent="0.2">
      <c r="A29" s="45" t="s">
        <v>26</v>
      </c>
      <c r="B29" s="47" t="s">
        <v>27</v>
      </c>
      <c r="C29" s="67">
        <v>3.75</v>
      </c>
      <c r="D29" s="44">
        <f>($B$7+$B$5)*C29</f>
        <v>2625</v>
      </c>
      <c r="E29" s="36"/>
      <c r="F29" s="131"/>
    </row>
    <row r="30" spans="1:6" x14ac:dyDescent="0.2">
      <c r="A30" s="45" t="s">
        <v>29</v>
      </c>
      <c r="B30" s="47" t="s">
        <v>27</v>
      </c>
      <c r="C30" s="67">
        <v>1</v>
      </c>
      <c r="D30" s="44">
        <f>($B$6+$B$5)*C30</f>
        <v>1100</v>
      </c>
      <c r="E30" s="36"/>
      <c r="F30" s="131"/>
    </row>
    <row r="31" spans="1:6" x14ac:dyDescent="0.2">
      <c r="A31" s="43" t="s">
        <v>32</v>
      </c>
      <c r="B31" s="69" t="s">
        <v>21</v>
      </c>
      <c r="C31" s="67">
        <v>2000</v>
      </c>
      <c r="D31" s="44">
        <f>VLOOKUP(B31,$A$11:$B$15,2,FALSE)*C31</f>
        <v>1270000</v>
      </c>
      <c r="E31" s="36"/>
      <c r="F31" s="131"/>
    </row>
    <row r="32" spans="1:6" x14ac:dyDescent="0.2">
      <c r="A32" s="45" t="s">
        <v>52</v>
      </c>
      <c r="B32" s="49" t="s">
        <v>27</v>
      </c>
      <c r="C32" s="67">
        <v>2</v>
      </c>
      <c r="D32" s="44">
        <f>($B$7+$B$5)*C32</f>
        <v>1400</v>
      </c>
      <c r="E32" s="36"/>
      <c r="F32" s="131"/>
    </row>
    <row r="33" spans="1:6" x14ac:dyDescent="0.2">
      <c r="A33" s="45" t="s">
        <v>54</v>
      </c>
      <c r="B33" s="49" t="s">
        <v>55</v>
      </c>
      <c r="C33" s="67">
        <v>1</v>
      </c>
      <c r="D33" s="44">
        <f>($B$8+$B$9)*C33</f>
        <v>700</v>
      </c>
      <c r="E33" s="36"/>
      <c r="F33" s="131"/>
    </row>
    <row r="34" spans="1:6" x14ac:dyDescent="0.2">
      <c r="A34" s="45" t="s">
        <v>25</v>
      </c>
      <c r="B34" s="47" t="s">
        <v>27</v>
      </c>
      <c r="C34" s="67">
        <v>1</v>
      </c>
      <c r="D34" s="44">
        <f>($B$6+$B$5)*C34</f>
        <v>1100</v>
      </c>
      <c r="E34" s="36"/>
      <c r="F34" s="131"/>
    </row>
    <row r="35" spans="1:6" x14ac:dyDescent="0.2">
      <c r="A35" s="45" t="s">
        <v>26</v>
      </c>
      <c r="B35" s="47" t="s">
        <v>27</v>
      </c>
      <c r="C35" s="67">
        <v>3.75</v>
      </c>
      <c r="D35" s="44">
        <f>($B$7+$B$5)*C35</f>
        <v>2625</v>
      </c>
      <c r="E35" s="36"/>
      <c r="F35" s="131"/>
    </row>
    <row r="36" spans="1:6" x14ac:dyDescent="0.2">
      <c r="A36" s="45" t="s">
        <v>29</v>
      </c>
      <c r="B36" s="47" t="s">
        <v>27</v>
      </c>
      <c r="C36" s="67">
        <v>1</v>
      </c>
      <c r="D36" s="44">
        <f>($B$6+$B$5)*C36</f>
        <v>1100</v>
      </c>
      <c r="E36" s="36"/>
      <c r="F36" s="131"/>
    </row>
    <row r="37" spans="1:6" x14ac:dyDescent="0.2">
      <c r="A37" s="54" t="s">
        <v>35</v>
      </c>
      <c r="B37" s="48"/>
      <c r="C37" s="48"/>
      <c r="D37" s="46"/>
      <c r="E37" s="36"/>
      <c r="F37" s="131"/>
    </row>
    <row r="38" spans="1:6" s="37" customFormat="1" x14ac:dyDescent="0.2">
      <c r="A38" s="41" t="s">
        <v>33</v>
      </c>
      <c r="B38" s="64" t="s">
        <v>27</v>
      </c>
      <c r="C38" s="64">
        <f>C20+C22+C23+C24+C26+C28+C29+C30+C32+C34+C35+C36</f>
        <v>23.25</v>
      </c>
      <c r="D38" s="42">
        <f>SUM(D19:D36)</f>
        <v>3548525</v>
      </c>
      <c r="E38" s="38"/>
      <c r="F38" s="131"/>
    </row>
    <row r="39" spans="1:6" x14ac:dyDescent="0.2">
      <c r="B39" s="36"/>
      <c r="C39" s="36"/>
      <c r="D39" s="36"/>
      <c r="E39" s="36"/>
    </row>
    <row r="40" spans="1:6" ht="15" x14ac:dyDescent="0.25">
      <c r="A40" s="66" t="s">
        <v>36</v>
      </c>
      <c r="B40" s="37"/>
      <c r="C40" s="38"/>
      <c r="D40" s="38"/>
    </row>
    <row r="41" spans="1:6" x14ac:dyDescent="0.2">
      <c r="A41" s="50" t="s">
        <v>24</v>
      </c>
      <c r="B41" s="51" t="s">
        <v>28</v>
      </c>
      <c r="C41" s="52" t="s">
        <v>23</v>
      </c>
      <c r="D41" s="53" t="s">
        <v>34</v>
      </c>
      <c r="E41" s="57" t="s">
        <v>37</v>
      </c>
    </row>
    <row r="42" spans="1:6" x14ac:dyDescent="0.2">
      <c r="A42" s="43" t="s">
        <v>22</v>
      </c>
      <c r="B42" s="72" t="str">
        <f>B19</f>
        <v>IFO380</v>
      </c>
      <c r="C42" s="70">
        <f>C19</f>
        <v>2000</v>
      </c>
      <c r="D42" s="44">
        <f>VLOOKUP(B42,$A$11:$D$15,4,FALSE)*C42</f>
        <v>1181200.6567375062</v>
      </c>
      <c r="E42" s="75" t="s">
        <v>41</v>
      </c>
    </row>
    <row r="43" spans="1:6" x14ac:dyDescent="0.2">
      <c r="A43" s="45" t="s">
        <v>52</v>
      </c>
      <c r="B43" s="49" t="s">
        <v>27</v>
      </c>
      <c r="C43" s="70">
        <v>1.5</v>
      </c>
      <c r="D43" s="44">
        <f>($B$7+$B$5)*C43</f>
        <v>1050</v>
      </c>
      <c r="E43" s="47" t="s">
        <v>40</v>
      </c>
    </row>
    <row r="44" spans="1:6" x14ac:dyDescent="0.2">
      <c r="A44" s="45" t="s">
        <v>54</v>
      </c>
      <c r="B44" s="49" t="s">
        <v>55</v>
      </c>
      <c r="C44" s="70">
        <f>C21</f>
        <v>1</v>
      </c>
      <c r="D44" s="44">
        <f>($B$8+$B$9)*C44</f>
        <v>700</v>
      </c>
      <c r="E44" s="47"/>
    </row>
    <row r="45" spans="1:6" x14ac:dyDescent="0.2">
      <c r="A45" s="45" t="s">
        <v>25</v>
      </c>
      <c r="B45" s="47" t="s">
        <v>27</v>
      </c>
      <c r="C45" s="70">
        <v>1</v>
      </c>
      <c r="D45" s="44">
        <f>($B$6+$B$5)*C45</f>
        <v>1100</v>
      </c>
      <c r="E45" s="47" t="s">
        <v>42</v>
      </c>
    </row>
    <row r="46" spans="1:6" x14ac:dyDescent="0.2">
      <c r="A46" s="45" t="s">
        <v>26</v>
      </c>
      <c r="B46" s="47" t="s">
        <v>27</v>
      </c>
      <c r="C46" s="70">
        <f>C23*0.8</f>
        <v>3</v>
      </c>
      <c r="D46" s="44">
        <f>($B$7+$B$5)*C46</f>
        <v>2100</v>
      </c>
      <c r="E46" s="47" t="s">
        <v>47</v>
      </c>
    </row>
    <row r="47" spans="1:6" x14ac:dyDescent="0.2">
      <c r="A47" s="74" t="s">
        <v>29</v>
      </c>
      <c r="B47" s="47" t="s">
        <v>27</v>
      </c>
      <c r="C47" s="70">
        <v>0</v>
      </c>
      <c r="D47" s="44">
        <f>($B$6+$B$5)*C47</f>
        <v>0</v>
      </c>
      <c r="E47" s="47" t="s">
        <v>45</v>
      </c>
    </row>
    <row r="48" spans="1:6" x14ac:dyDescent="0.2">
      <c r="A48" s="43" t="s">
        <v>30</v>
      </c>
      <c r="B48" s="73" t="str">
        <f>B25</f>
        <v>IFO180</v>
      </c>
      <c r="C48" s="70">
        <f>C25</f>
        <v>1500</v>
      </c>
      <c r="D48" s="44">
        <f>VLOOKUP(B48,$A$11:$D$15,4,FALSE)*C48</f>
        <v>939840.99801311037</v>
      </c>
      <c r="E48" s="47" t="s">
        <v>41</v>
      </c>
    </row>
    <row r="49" spans="1:5" x14ac:dyDescent="0.2">
      <c r="A49" s="74" t="s">
        <v>52</v>
      </c>
      <c r="B49" s="49" t="s">
        <v>27</v>
      </c>
      <c r="C49" s="70">
        <v>0</v>
      </c>
      <c r="D49" s="44">
        <f>($B$7+$B$5)*C49</f>
        <v>0</v>
      </c>
      <c r="E49" s="47" t="s">
        <v>44</v>
      </c>
    </row>
    <row r="50" spans="1:5" x14ac:dyDescent="0.2">
      <c r="A50" s="74" t="s">
        <v>54</v>
      </c>
      <c r="B50" s="49" t="s">
        <v>55</v>
      </c>
      <c r="C50" s="84">
        <v>0</v>
      </c>
      <c r="D50" s="44">
        <f>($B$8+$B$9)*C50</f>
        <v>0</v>
      </c>
      <c r="E50" s="47" t="s">
        <v>45</v>
      </c>
    </row>
    <row r="51" spans="1:5" x14ac:dyDescent="0.2">
      <c r="A51" s="45" t="s">
        <v>43</v>
      </c>
      <c r="B51" s="47" t="s">
        <v>27</v>
      </c>
      <c r="C51" s="70">
        <v>0.5</v>
      </c>
      <c r="D51" s="44">
        <f>($B$6+$B$5)*C51</f>
        <v>550</v>
      </c>
      <c r="E51" s="47" t="s">
        <v>46</v>
      </c>
    </row>
    <row r="52" spans="1:5" x14ac:dyDescent="0.2">
      <c r="A52" s="45" t="s">
        <v>26</v>
      </c>
      <c r="B52" s="47" t="s">
        <v>27</v>
      </c>
      <c r="C52" s="70">
        <f>C29*0.8</f>
        <v>3</v>
      </c>
      <c r="D52" s="44">
        <f>($B$7+$B$5)*C52</f>
        <v>2100</v>
      </c>
      <c r="E52" s="47" t="s">
        <v>47</v>
      </c>
    </row>
    <row r="53" spans="1:5" x14ac:dyDescent="0.2">
      <c r="A53" s="74" t="s">
        <v>29</v>
      </c>
      <c r="B53" s="47" t="s">
        <v>27</v>
      </c>
      <c r="C53" s="70">
        <v>0</v>
      </c>
      <c r="D53" s="44">
        <f>($B$6+$B$5)*C53</f>
        <v>0</v>
      </c>
      <c r="E53" s="47" t="s">
        <v>45</v>
      </c>
    </row>
    <row r="54" spans="1:5" x14ac:dyDescent="0.2">
      <c r="A54" s="43" t="s">
        <v>32</v>
      </c>
      <c r="B54" s="73" t="str">
        <f>B31</f>
        <v>IFO380</v>
      </c>
      <c r="C54" s="70">
        <f>C31</f>
        <v>2000</v>
      </c>
      <c r="D54" s="44">
        <f>VLOOKUP(B54,$A$11:$D$15,4,FALSE)*C54</f>
        <v>1181200.6567375062</v>
      </c>
      <c r="E54" s="47" t="s">
        <v>41</v>
      </c>
    </row>
    <row r="55" spans="1:5" x14ac:dyDescent="0.2">
      <c r="A55" s="74" t="s">
        <v>52</v>
      </c>
      <c r="B55" s="49" t="s">
        <v>27</v>
      </c>
      <c r="C55" s="70">
        <v>0</v>
      </c>
      <c r="D55" s="44">
        <f>($B$7+$B$5)*C55</f>
        <v>0</v>
      </c>
      <c r="E55" s="47" t="s">
        <v>44</v>
      </c>
    </row>
    <row r="56" spans="1:5" x14ac:dyDescent="0.2">
      <c r="A56" s="74" t="s">
        <v>54</v>
      </c>
      <c r="B56" s="49" t="s">
        <v>55</v>
      </c>
      <c r="C56" s="84">
        <v>0</v>
      </c>
      <c r="D56" s="44">
        <f>($B$8+$B$9)*C56</f>
        <v>0</v>
      </c>
      <c r="E56" s="47" t="s">
        <v>45</v>
      </c>
    </row>
    <row r="57" spans="1:5" x14ac:dyDescent="0.2">
      <c r="A57" s="45" t="s">
        <v>43</v>
      </c>
      <c r="B57" s="47" t="s">
        <v>27</v>
      </c>
      <c r="C57" s="70">
        <v>0.5</v>
      </c>
      <c r="D57" s="44">
        <f>($B$6+$B$5)*C57</f>
        <v>550</v>
      </c>
      <c r="E57" s="47" t="s">
        <v>46</v>
      </c>
    </row>
    <row r="58" spans="1:5" x14ac:dyDescent="0.2">
      <c r="A58" s="45" t="s">
        <v>26</v>
      </c>
      <c r="B58" s="47" t="s">
        <v>27</v>
      </c>
      <c r="C58" s="70">
        <f>C35*0.8</f>
        <v>3</v>
      </c>
      <c r="D58" s="44">
        <f>($B$7+$B$5)*C58</f>
        <v>2100</v>
      </c>
      <c r="E58" s="47" t="s">
        <v>47</v>
      </c>
    </row>
    <row r="59" spans="1:5" x14ac:dyDescent="0.2">
      <c r="A59" s="45" t="s">
        <v>29</v>
      </c>
      <c r="B59" s="47" t="s">
        <v>27</v>
      </c>
      <c r="C59" s="70">
        <f>C36</f>
        <v>1</v>
      </c>
      <c r="D59" s="44">
        <f>($B$6+$B$5)*C59</f>
        <v>1100</v>
      </c>
      <c r="E59" s="47" t="s">
        <v>42</v>
      </c>
    </row>
    <row r="60" spans="1:5" x14ac:dyDescent="0.2">
      <c r="A60" s="54" t="s">
        <v>35</v>
      </c>
      <c r="B60" s="48"/>
      <c r="C60" s="48"/>
      <c r="D60" s="46"/>
      <c r="E60" s="58"/>
    </row>
    <row r="61" spans="1:5" x14ac:dyDescent="0.2">
      <c r="A61" s="55" t="s">
        <v>33</v>
      </c>
      <c r="B61" s="60" t="s">
        <v>27</v>
      </c>
      <c r="C61" s="56">
        <f>C43+C45+C46+C47+C49+C51+C52+C53+C55+C57+C58+C59</f>
        <v>13.5</v>
      </c>
      <c r="D61" s="60">
        <f>SUM(D42:D59)</f>
        <v>3313592.3114881227</v>
      </c>
    </row>
    <row r="62" spans="1:5" x14ac:dyDescent="0.2">
      <c r="B62" s="62" t="s">
        <v>48</v>
      </c>
      <c r="C62" s="61"/>
      <c r="D62" s="59">
        <f>D38-D61</f>
        <v>234932.68851187732</v>
      </c>
    </row>
  </sheetData>
  <sheetProtection password="CD8E" sheet="1" selectLockedCells="1"/>
  <mergeCells count="3">
    <mergeCell ref="A1:E1"/>
    <mergeCell ref="E14:E15"/>
    <mergeCell ref="F4:F38"/>
  </mergeCells>
  <pageMargins left="0.47244094488188981" right="0.35433070866141736" top="0.31496062992125984" bottom="0.31496062992125984" header="0.31496062992125984" footer="0.31496062992125984"/>
  <pageSetup paperSize="9" orientation="portrait" r:id="rId1"/>
  <headerFooter>
    <oddFooter>&amp;L&amp;"Calibri,Normal"Copyright CBI Engineering A/S&amp;C&amp;"Calibri,Normal"www.cbi.dk&amp;R&amp;"Calibri,Normal"&amp;D - &amp;T</oddFooter>
  </headerFooter>
  <rowBreaks count="1" manualBreakCount="1">
    <brk id="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workbookViewId="0">
      <selection sqref="A1:IV65536"/>
    </sheetView>
  </sheetViews>
  <sheetFormatPr defaultColWidth="19.375" defaultRowHeight="15.75" x14ac:dyDescent="0.25"/>
  <cols>
    <col min="1" max="1" width="19.375" style="1" customWidth="1"/>
    <col min="2" max="2" width="12.875" style="1" customWidth="1"/>
    <col min="3" max="3" width="18.875" style="1" customWidth="1"/>
    <col min="4" max="4" width="12.5" style="1" customWidth="1"/>
    <col min="5" max="5" width="82.75" style="25" customWidth="1"/>
    <col min="6" max="7" width="19.375" style="25" customWidth="1"/>
    <col min="8" max="16384" width="19.375" style="1"/>
  </cols>
  <sheetData>
    <row r="1" spans="1:7" ht="60.75" customHeight="1" x14ac:dyDescent="0.3">
      <c r="A1" s="7"/>
      <c r="B1" s="8"/>
      <c r="C1" s="8"/>
      <c r="D1" s="9"/>
      <c r="E1" s="99"/>
    </row>
    <row r="2" spans="1:7" x14ac:dyDescent="0.25">
      <c r="A2" s="17"/>
      <c r="B2" s="18"/>
      <c r="C2" s="18"/>
      <c r="D2" s="19"/>
    </row>
    <row r="3" spans="1:7" s="5" customFormat="1" ht="23.25" x14ac:dyDescent="0.35">
      <c r="A3" s="10" t="s">
        <v>11</v>
      </c>
      <c r="B3" s="4"/>
      <c r="C3" s="4"/>
      <c r="D3" s="11"/>
      <c r="E3" s="135"/>
      <c r="F3" s="26"/>
      <c r="G3" s="26"/>
    </row>
    <row r="4" spans="1:7" s="6" customFormat="1" ht="12" customHeight="1" x14ac:dyDescent="0.35">
      <c r="A4" s="20"/>
      <c r="B4" s="21"/>
      <c r="C4" s="21"/>
      <c r="D4" s="22"/>
      <c r="E4" s="136"/>
      <c r="F4" s="26"/>
      <c r="G4" s="26"/>
    </row>
    <row r="5" spans="1:7" ht="19.5" customHeight="1" x14ac:dyDescent="0.25">
      <c r="A5" s="12" t="s">
        <v>13</v>
      </c>
      <c r="B5" s="3" t="s">
        <v>12</v>
      </c>
      <c r="C5" s="2"/>
      <c r="D5" s="14"/>
      <c r="E5" s="136"/>
    </row>
    <row r="6" spans="1:7" x14ac:dyDescent="0.25">
      <c r="A6" s="13" t="s">
        <v>6</v>
      </c>
      <c r="B6" s="123">
        <f>'Go4 Barge Operation'!C14</f>
        <v>500</v>
      </c>
      <c r="C6" s="28" t="s">
        <v>8</v>
      </c>
      <c r="D6" s="124">
        <f>'Go4 Barge Operation'!B14</f>
        <v>578.5</v>
      </c>
      <c r="E6" s="136"/>
    </row>
    <row r="7" spans="1:7" x14ac:dyDescent="0.25">
      <c r="A7" s="13" t="s">
        <v>7</v>
      </c>
      <c r="B7" s="125">
        <f>'Go4 Barge Operation'!C15</f>
        <v>3</v>
      </c>
      <c r="C7" s="29" t="s">
        <v>8</v>
      </c>
      <c r="D7" s="126">
        <f>'Go4 Barge Operation'!B15</f>
        <v>991.5</v>
      </c>
      <c r="E7" s="136"/>
    </row>
    <row r="8" spans="1:7" ht="16.5" thickBot="1" x14ac:dyDescent="0.3">
      <c r="A8" s="27" t="s">
        <v>2</v>
      </c>
      <c r="B8" s="127">
        <v>30</v>
      </c>
      <c r="C8" s="16" t="s">
        <v>14</v>
      </c>
      <c r="D8" s="15">
        <f>(D6*B16)+(D7*B18)</f>
        <v>738.33913798951016</v>
      </c>
      <c r="E8" s="137"/>
    </row>
    <row r="9" spans="1:7" s="6" customFormat="1" ht="16.5" customHeight="1" thickTop="1" x14ac:dyDescent="0.35">
      <c r="A9" s="20"/>
      <c r="B9" s="21"/>
      <c r="C9" s="21"/>
      <c r="D9" s="22"/>
      <c r="E9" s="138"/>
      <c r="F9" s="26"/>
      <c r="G9" s="26"/>
    </row>
    <row r="10" spans="1:7" x14ac:dyDescent="0.25">
      <c r="A10" s="12" t="s">
        <v>10</v>
      </c>
      <c r="B10" s="2"/>
      <c r="C10" s="23"/>
      <c r="D10" s="24"/>
    </row>
    <row r="11" spans="1:7" x14ac:dyDescent="0.25">
      <c r="A11" s="94" t="s">
        <v>3</v>
      </c>
      <c r="B11" s="100">
        <f>LOG(LOG(B6+0.8))*33.47+23.1</f>
        <v>37.535937893833626</v>
      </c>
      <c r="C11" s="86"/>
      <c r="D11" s="87">
        <f>ABS(B12-B13)</f>
        <v>13.705888423447668</v>
      </c>
      <c r="E11" s="137"/>
    </row>
    <row r="12" spans="1:7" ht="12" customHeight="1" x14ac:dyDescent="0.25">
      <c r="A12" s="94" t="s">
        <v>4</v>
      </c>
      <c r="B12" s="101">
        <f>LOG(LOG(B7+0.8))*33.47+23.1</f>
        <v>15.176510477089636</v>
      </c>
      <c r="C12" s="86"/>
      <c r="D12" s="87">
        <f>ABS(B11-B13)</f>
        <v>8.6535389932963227</v>
      </c>
      <c r="E12" s="138"/>
    </row>
    <row r="13" spans="1:7" ht="12" customHeight="1" x14ac:dyDescent="0.25">
      <c r="A13" s="102" t="s">
        <v>5</v>
      </c>
      <c r="B13" s="103">
        <f>LOG(LOG(B8+0.8))*33.47+23.1</f>
        <v>28.882398900537304</v>
      </c>
      <c r="C13" s="86"/>
      <c r="D13" s="87">
        <f>+D11+D12</f>
        <v>22.359427416743991</v>
      </c>
    </row>
    <row r="14" spans="1:7" s="6" customFormat="1" ht="12" customHeight="1" x14ac:dyDescent="0.35">
      <c r="A14" s="88"/>
      <c r="B14" s="89"/>
      <c r="C14" s="89"/>
      <c r="D14" s="90"/>
      <c r="E14" s="26"/>
      <c r="F14" s="26"/>
      <c r="G14" s="26"/>
    </row>
    <row r="15" spans="1:7" ht="12" customHeight="1" x14ac:dyDescent="0.25">
      <c r="A15" s="91" t="s">
        <v>9</v>
      </c>
      <c r="B15" s="92"/>
      <c r="C15" s="86"/>
      <c r="D15" s="93"/>
    </row>
    <row r="16" spans="1:7" ht="12" customHeight="1" x14ac:dyDescent="0.25">
      <c r="A16" s="94" t="s">
        <v>0</v>
      </c>
      <c r="B16" s="95">
        <f>+D11/D13</f>
        <v>0.61298029542491461</v>
      </c>
      <c r="C16" s="86"/>
      <c r="D16" s="93"/>
    </row>
    <row r="17" spans="1:5" ht="12" customHeight="1" x14ac:dyDescent="0.25">
      <c r="A17" s="94"/>
      <c r="B17" s="96"/>
      <c r="C17" s="86"/>
      <c r="D17" s="93"/>
      <c r="E17" s="104"/>
    </row>
    <row r="18" spans="1:5" ht="12" customHeight="1" x14ac:dyDescent="0.25">
      <c r="A18" s="94" t="s">
        <v>1</v>
      </c>
      <c r="B18" s="96">
        <f>+D12/D13</f>
        <v>0.38701970457508533</v>
      </c>
      <c r="C18" s="86"/>
      <c r="D18" s="93"/>
    </row>
    <row r="19" spans="1:5" ht="12" customHeight="1" x14ac:dyDescent="0.25">
      <c r="A19" s="94"/>
      <c r="B19" s="96"/>
      <c r="C19" s="86"/>
      <c r="D19" s="93"/>
      <c r="E19" s="104"/>
    </row>
    <row r="20" spans="1:5" ht="12" customHeight="1" x14ac:dyDescent="0.25">
      <c r="A20" s="97" t="s">
        <v>2</v>
      </c>
      <c r="B20" s="98">
        <f>+B16+B18</f>
        <v>1</v>
      </c>
      <c r="C20" s="86"/>
      <c r="D20" s="93"/>
    </row>
    <row r="21" spans="1:5" ht="12" customHeight="1" x14ac:dyDescent="0.25">
      <c r="A21" s="132" t="s">
        <v>15</v>
      </c>
      <c r="B21" s="133"/>
      <c r="C21" s="133"/>
      <c r="D21" s="134"/>
    </row>
    <row r="22" spans="1:5" s="25" customFormat="1" x14ac:dyDescent="0.25"/>
    <row r="23" spans="1:5" s="25" customFormat="1" x14ac:dyDescent="0.25"/>
    <row r="24" spans="1:5" s="25" customFormat="1" x14ac:dyDescent="0.25"/>
    <row r="25" spans="1:5" s="25" customFormat="1" x14ac:dyDescent="0.25"/>
    <row r="26" spans="1:5" s="25" customFormat="1" x14ac:dyDescent="0.25"/>
    <row r="27" spans="1:5" s="25" customFormat="1" x14ac:dyDescent="0.25"/>
    <row r="28" spans="1:5" s="25" customFormat="1" x14ac:dyDescent="0.25"/>
    <row r="29" spans="1:5" s="25" customFormat="1" x14ac:dyDescent="0.25"/>
    <row r="30" spans="1:5" s="25" customFormat="1" x14ac:dyDescent="0.25"/>
    <row r="31" spans="1:5" s="25" customFormat="1" x14ac:dyDescent="0.25"/>
    <row r="32" spans="1:5" s="25" customFormat="1" x14ac:dyDescent="0.25"/>
    <row r="33" s="25" customFormat="1" x14ac:dyDescent="0.25"/>
    <row r="34" s="25" customFormat="1" x14ac:dyDescent="0.25"/>
    <row r="35" s="25" customFormat="1" x14ac:dyDescent="0.25"/>
    <row r="36" s="25" customFormat="1" x14ac:dyDescent="0.25"/>
    <row r="37" s="25" customFormat="1" x14ac:dyDescent="0.25"/>
    <row r="38" s="25" customFormat="1" x14ac:dyDescent="0.25"/>
    <row r="39" s="25" customFormat="1" x14ac:dyDescent="0.25"/>
    <row r="40" s="25" customFormat="1" x14ac:dyDescent="0.25"/>
    <row r="41" s="25" customFormat="1" x14ac:dyDescent="0.25"/>
    <row r="42" s="25" customFormat="1" x14ac:dyDescent="0.25"/>
    <row r="43" s="25" customFormat="1" x14ac:dyDescent="0.25"/>
    <row r="44" s="25" customFormat="1" x14ac:dyDescent="0.25"/>
    <row r="45" s="25" customFormat="1" x14ac:dyDescent="0.25"/>
    <row r="46" s="25" customFormat="1" x14ac:dyDescent="0.25"/>
    <row r="47" s="25" customFormat="1" x14ac:dyDescent="0.25"/>
    <row r="48" s="25" customFormat="1" x14ac:dyDescent="0.25"/>
    <row r="49" s="25" customFormat="1" x14ac:dyDescent="0.25"/>
    <row r="50" s="25" customFormat="1" x14ac:dyDescent="0.25"/>
    <row r="51" s="25" customFormat="1" x14ac:dyDescent="0.25"/>
    <row r="52" s="25" customFormat="1" x14ac:dyDescent="0.25"/>
    <row r="53" s="25" customFormat="1" x14ac:dyDescent="0.25"/>
    <row r="54" s="25" customFormat="1" x14ac:dyDescent="0.25"/>
    <row r="55" s="25" customFormat="1" x14ac:dyDescent="0.25"/>
    <row r="56" s="25" customFormat="1" x14ac:dyDescent="0.25"/>
    <row r="57" s="25" customFormat="1" x14ac:dyDescent="0.25"/>
    <row r="58" s="25" customFormat="1" x14ac:dyDescent="0.25"/>
    <row r="59" s="25" customFormat="1" x14ac:dyDescent="0.25"/>
    <row r="60" s="25" customFormat="1" x14ac:dyDescent="0.25"/>
    <row r="61" s="25" customFormat="1" x14ac:dyDescent="0.25"/>
    <row r="62" s="25" customFormat="1" x14ac:dyDescent="0.25"/>
    <row r="63" s="25" customFormat="1" x14ac:dyDescent="0.25"/>
    <row r="64" s="25" customFormat="1" x14ac:dyDescent="0.25"/>
    <row r="65" s="25" customFormat="1" x14ac:dyDescent="0.25"/>
    <row r="66" s="25" customFormat="1" x14ac:dyDescent="0.25"/>
    <row r="67" s="25" customFormat="1" x14ac:dyDescent="0.25"/>
    <row r="68" s="25" customFormat="1" x14ac:dyDescent="0.25"/>
    <row r="69" s="25" customFormat="1" x14ac:dyDescent="0.25"/>
    <row r="70" s="25" customFormat="1" x14ac:dyDescent="0.25"/>
    <row r="71" s="25" customFormat="1" x14ac:dyDescent="0.25"/>
    <row r="72" s="25" customFormat="1" x14ac:dyDescent="0.25"/>
    <row r="73" s="25" customFormat="1" x14ac:dyDescent="0.25"/>
    <row r="74" s="25" customFormat="1" x14ac:dyDescent="0.25"/>
    <row r="75" s="25" customFormat="1" x14ac:dyDescent="0.25"/>
    <row r="76" s="25" customFormat="1" x14ac:dyDescent="0.25"/>
    <row r="77" s="25" customFormat="1" x14ac:dyDescent="0.25"/>
    <row r="78" s="25" customFormat="1" x14ac:dyDescent="0.25"/>
    <row r="79" s="25" customFormat="1" x14ac:dyDescent="0.25"/>
    <row r="80" s="25" customFormat="1" x14ac:dyDescent="0.25"/>
    <row r="81" s="25" customFormat="1" x14ac:dyDescent="0.25"/>
    <row r="82" s="25" customFormat="1" x14ac:dyDescent="0.25"/>
    <row r="83" s="25" customFormat="1" x14ac:dyDescent="0.25"/>
    <row r="84" s="25" customFormat="1" x14ac:dyDescent="0.25"/>
    <row r="85" s="25" customFormat="1" x14ac:dyDescent="0.25"/>
    <row r="86" s="25" customFormat="1" x14ac:dyDescent="0.25"/>
    <row r="87" s="25" customFormat="1" x14ac:dyDescent="0.25"/>
    <row r="88" s="25" customFormat="1" x14ac:dyDescent="0.25"/>
    <row r="89" s="25" customFormat="1" x14ac:dyDescent="0.25"/>
    <row r="90" s="25" customFormat="1" x14ac:dyDescent="0.25"/>
    <row r="91" s="25" customFormat="1" x14ac:dyDescent="0.25"/>
    <row r="92" s="25" customFormat="1" x14ac:dyDescent="0.25"/>
    <row r="93" s="25" customFormat="1" x14ac:dyDescent="0.25"/>
    <row r="94" s="25" customFormat="1" x14ac:dyDescent="0.25"/>
    <row r="95" s="25" customFormat="1" x14ac:dyDescent="0.25"/>
    <row r="96" s="25" customFormat="1" x14ac:dyDescent="0.25"/>
    <row r="97" s="25" customFormat="1" x14ac:dyDescent="0.25"/>
    <row r="98" s="25" customFormat="1" x14ac:dyDescent="0.25"/>
    <row r="99" s="25" customFormat="1" x14ac:dyDescent="0.25"/>
    <row r="100" s="25" customFormat="1" x14ac:dyDescent="0.25"/>
    <row r="101" s="25" customFormat="1" x14ac:dyDescent="0.25"/>
    <row r="102" s="25" customFormat="1" x14ac:dyDescent="0.25"/>
    <row r="103" s="25" customFormat="1" x14ac:dyDescent="0.25"/>
    <row r="104" s="25" customFormat="1" x14ac:dyDescent="0.25"/>
    <row r="105" s="25" customFormat="1" x14ac:dyDescent="0.25"/>
    <row r="106" s="25" customFormat="1" x14ac:dyDescent="0.25"/>
    <row r="107" s="25" customFormat="1" x14ac:dyDescent="0.25"/>
    <row r="108" s="25" customFormat="1" x14ac:dyDescent="0.25"/>
    <row r="109" s="25" customFormat="1" x14ac:dyDescent="0.25"/>
    <row r="110" s="25" customFormat="1" x14ac:dyDescent="0.25"/>
    <row r="111" s="25" customFormat="1" x14ac:dyDescent="0.25"/>
    <row r="112" s="25" customFormat="1" x14ac:dyDescent="0.25"/>
  </sheetData>
  <sheetProtection password="CD8E" sheet="1" selectLockedCells="1"/>
  <mergeCells count="4">
    <mergeCell ref="A21:D21"/>
    <mergeCell ref="E3:E7"/>
    <mergeCell ref="E8:E9"/>
    <mergeCell ref="E11:E12"/>
  </mergeCells>
  <pageMargins left="1.1811023622047245" right="0.70866141732283472" top="0.74803149606299213" bottom="0.74803149606299213" header="0.31496062992125984" footer="0.31496062992125984"/>
  <pageSetup paperSize="9" orientation="portrait" r:id="rId1"/>
  <headerFooter>
    <oddHeader>&amp;CBlending Ratio Calculator (c)CBI  &amp;D&amp;RPage &amp;P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workbookViewId="0">
      <selection sqref="A1:IV65536"/>
    </sheetView>
  </sheetViews>
  <sheetFormatPr defaultColWidth="19.375" defaultRowHeight="15.75" x14ac:dyDescent="0.25"/>
  <cols>
    <col min="1" max="1" width="19.375" style="1" customWidth="1"/>
    <col min="2" max="2" width="12.875" style="1" customWidth="1"/>
    <col min="3" max="3" width="18.875" style="1" customWidth="1"/>
    <col min="4" max="4" width="12.5" style="1" customWidth="1"/>
    <col min="5" max="5" width="82.75" style="25" customWidth="1"/>
    <col min="6" max="7" width="19.375" style="25" customWidth="1"/>
    <col min="8" max="16384" width="19.375" style="1"/>
  </cols>
  <sheetData>
    <row r="1" spans="1:7" ht="60.75" customHeight="1" x14ac:dyDescent="0.3">
      <c r="A1" s="7"/>
      <c r="B1" s="8"/>
      <c r="C1" s="8"/>
      <c r="D1" s="9"/>
      <c r="E1" s="99"/>
    </row>
    <row r="2" spans="1:7" x14ac:dyDescent="0.25">
      <c r="A2" s="17"/>
      <c r="B2" s="18"/>
      <c r="C2" s="18"/>
      <c r="D2" s="19"/>
    </row>
    <row r="3" spans="1:7" s="5" customFormat="1" ht="23.25" x14ac:dyDescent="0.35">
      <c r="A3" s="10" t="s">
        <v>11</v>
      </c>
      <c r="B3" s="4"/>
      <c r="C3" s="4"/>
      <c r="D3" s="11"/>
      <c r="E3" s="135"/>
      <c r="F3" s="26"/>
      <c r="G3" s="26"/>
    </row>
    <row r="4" spans="1:7" s="6" customFormat="1" ht="12" customHeight="1" x14ac:dyDescent="0.35">
      <c r="A4" s="20"/>
      <c r="B4" s="21"/>
      <c r="C4" s="21"/>
      <c r="D4" s="22"/>
      <c r="E4" s="136"/>
      <c r="F4" s="26"/>
      <c r="G4" s="26"/>
    </row>
    <row r="5" spans="1:7" ht="19.5" customHeight="1" x14ac:dyDescent="0.25">
      <c r="A5" s="12" t="s">
        <v>13</v>
      </c>
      <c r="B5" s="3" t="s">
        <v>12</v>
      </c>
      <c r="C5" s="2"/>
      <c r="D5" s="14"/>
      <c r="E5" s="136"/>
    </row>
    <row r="6" spans="1:7" x14ac:dyDescent="0.25">
      <c r="A6" s="13" t="s">
        <v>6</v>
      </c>
      <c r="B6" s="123">
        <f>'Go4 Barge Operation'!C14</f>
        <v>500</v>
      </c>
      <c r="C6" s="28" t="s">
        <v>8</v>
      </c>
      <c r="D6" s="124">
        <f>'Go4 Barge Operation'!B14</f>
        <v>578.5</v>
      </c>
      <c r="E6" s="136"/>
    </row>
    <row r="7" spans="1:7" x14ac:dyDescent="0.25">
      <c r="A7" s="13" t="s">
        <v>7</v>
      </c>
      <c r="B7" s="125">
        <f>'Go4 Barge Operation'!C15</f>
        <v>3</v>
      </c>
      <c r="C7" s="29" t="s">
        <v>8</v>
      </c>
      <c r="D7" s="126">
        <f>'Go4 Barge Operation'!B15</f>
        <v>991.5</v>
      </c>
      <c r="E7" s="136"/>
    </row>
    <row r="8" spans="1:7" ht="16.5" thickBot="1" x14ac:dyDescent="0.3">
      <c r="A8" s="27" t="s">
        <v>2</v>
      </c>
      <c r="B8" s="127">
        <v>180</v>
      </c>
      <c r="C8" s="16" t="s">
        <v>14</v>
      </c>
      <c r="D8" s="15">
        <f>(D6*B16)+(D7*B18)</f>
        <v>626.56066534207355</v>
      </c>
      <c r="E8" s="137"/>
    </row>
    <row r="9" spans="1:7" s="6" customFormat="1" ht="16.5" customHeight="1" thickTop="1" x14ac:dyDescent="0.35">
      <c r="A9" s="20"/>
      <c r="B9" s="21"/>
      <c r="C9" s="21"/>
      <c r="D9" s="22"/>
      <c r="E9" s="138"/>
      <c r="F9" s="26"/>
      <c r="G9" s="26"/>
    </row>
    <row r="10" spans="1:7" x14ac:dyDescent="0.25">
      <c r="A10" s="12" t="s">
        <v>10</v>
      </c>
      <c r="B10" s="2"/>
      <c r="C10" s="23"/>
      <c r="D10" s="24"/>
    </row>
    <row r="11" spans="1:7" x14ac:dyDescent="0.25">
      <c r="A11" s="94" t="s">
        <v>3</v>
      </c>
      <c r="B11" s="100">
        <f>LOG(LOG(B6+0.8))*33.47+23.1</f>
        <v>37.535937893833626</v>
      </c>
      <c r="C11" s="86"/>
      <c r="D11" s="87">
        <f>ABS(B12-B13)</f>
        <v>19.757468679900121</v>
      </c>
      <c r="E11" s="137"/>
    </row>
    <row r="12" spans="1:7" ht="12" customHeight="1" x14ac:dyDescent="0.25">
      <c r="A12" s="94" t="s">
        <v>4</v>
      </c>
      <c r="B12" s="101">
        <f>LOG(LOG(B7+0.8))*33.47+23.1</f>
        <v>15.176510477089636</v>
      </c>
      <c r="C12" s="86"/>
      <c r="D12" s="87">
        <f>ABS(B11-B13)</f>
        <v>2.6019587368438692</v>
      </c>
      <c r="E12" s="138"/>
    </row>
    <row r="13" spans="1:7" ht="12" customHeight="1" x14ac:dyDescent="0.25">
      <c r="A13" s="102" t="s">
        <v>5</v>
      </c>
      <c r="B13" s="103">
        <f>LOG(LOG(B8+0.8))*33.47+23.1</f>
        <v>34.933979156989757</v>
      </c>
      <c r="C13" s="86"/>
      <c r="D13" s="87">
        <f>+D11+D12</f>
        <v>22.359427416743991</v>
      </c>
    </row>
    <row r="14" spans="1:7" s="6" customFormat="1" ht="12" customHeight="1" x14ac:dyDescent="0.35">
      <c r="A14" s="88"/>
      <c r="B14" s="89"/>
      <c r="C14" s="89"/>
      <c r="D14" s="90"/>
      <c r="E14" s="26"/>
      <c r="F14" s="26"/>
      <c r="G14" s="26"/>
    </row>
    <row r="15" spans="1:7" ht="12" customHeight="1" x14ac:dyDescent="0.25">
      <c r="A15" s="91" t="s">
        <v>9</v>
      </c>
      <c r="B15" s="92"/>
      <c r="C15" s="86"/>
      <c r="D15" s="93"/>
    </row>
    <row r="16" spans="1:7" ht="12" customHeight="1" x14ac:dyDescent="0.25">
      <c r="A16" s="94" t="s">
        <v>0</v>
      </c>
      <c r="B16" s="95">
        <f>+D11/D13</f>
        <v>0.88363035026132297</v>
      </c>
      <c r="C16" s="86"/>
      <c r="D16" s="93"/>
    </row>
    <row r="17" spans="1:5" ht="12" customHeight="1" x14ac:dyDescent="0.25">
      <c r="A17" s="94"/>
      <c r="B17" s="96"/>
      <c r="C17" s="86"/>
      <c r="D17" s="93"/>
      <c r="E17" s="104"/>
    </row>
    <row r="18" spans="1:5" ht="12" customHeight="1" x14ac:dyDescent="0.25">
      <c r="A18" s="94" t="s">
        <v>1</v>
      </c>
      <c r="B18" s="96">
        <f>+D12/D13</f>
        <v>0.11636964973867699</v>
      </c>
      <c r="C18" s="86"/>
      <c r="D18" s="93"/>
    </row>
    <row r="19" spans="1:5" ht="12" customHeight="1" x14ac:dyDescent="0.25">
      <c r="A19" s="94"/>
      <c r="B19" s="96"/>
      <c r="C19" s="86"/>
      <c r="D19" s="93"/>
      <c r="E19" s="104"/>
    </row>
    <row r="20" spans="1:5" ht="12" customHeight="1" x14ac:dyDescent="0.25">
      <c r="A20" s="97" t="s">
        <v>2</v>
      </c>
      <c r="B20" s="98">
        <f>+B16+B18</f>
        <v>1</v>
      </c>
      <c r="C20" s="86"/>
      <c r="D20" s="93"/>
    </row>
    <row r="21" spans="1:5" ht="12" customHeight="1" x14ac:dyDescent="0.25">
      <c r="A21" s="132" t="s">
        <v>15</v>
      </c>
      <c r="B21" s="133"/>
      <c r="C21" s="133"/>
      <c r="D21" s="134"/>
    </row>
    <row r="22" spans="1:5" s="25" customFormat="1" x14ac:dyDescent="0.25"/>
    <row r="23" spans="1:5" s="25" customFormat="1" x14ac:dyDescent="0.25"/>
    <row r="24" spans="1:5" s="25" customFormat="1" x14ac:dyDescent="0.25"/>
    <row r="25" spans="1:5" s="25" customFormat="1" x14ac:dyDescent="0.25"/>
    <row r="26" spans="1:5" s="25" customFormat="1" x14ac:dyDescent="0.25"/>
    <row r="27" spans="1:5" s="25" customFormat="1" x14ac:dyDescent="0.25"/>
    <row r="28" spans="1:5" s="25" customFormat="1" x14ac:dyDescent="0.25"/>
    <row r="29" spans="1:5" s="25" customFormat="1" x14ac:dyDescent="0.25"/>
    <row r="30" spans="1:5" s="25" customFormat="1" x14ac:dyDescent="0.25"/>
    <row r="31" spans="1:5" s="25" customFormat="1" x14ac:dyDescent="0.25"/>
    <row r="32" spans="1:5" s="25" customFormat="1" x14ac:dyDescent="0.25"/>
    <row r="33" s="25" customFormat="1" x14ac:dyDescent="0.25"/>
    <row r="34" s="25" customFormat="1" x14ac:dyDescent="0.25"/>
    <row r="35" s="25" customFormat="1" x14ac:dyDescent="0.25"/>
    <row r="36" s="25" customFormat="1" x14ac:dyDescent="0.25"/>
    <row r="37" s="25" customFormat="1" x14ac:dyDescent="0.25"/>
    <row r="38" s="25" customFormat="1" x14ac:dyDescent="0.25"/>
    <row r="39" s="25" customFormat="1" x14ac:dyDescent="0.25"/>
    <row r="40" s="25" customFormat="1" x14ac:dyDescent="0.25"/>
    <row r="41" s="25" customFormat="1" x14ac:dyDescent="0.25"/>
    <row r="42" s="25" customFormat="1" x14ac:dyDescent="0.25"/>
    <row r="43" s="25" customFormat="1" x14ac:dyDescent="0.25"/>
    <row r="44" s="25" customFormat="1" x14ac:dyDescent="0.25"/>
    <row r="45" s="25" customFormat="1" x14ac:dyDescent="0.25"/>
    <row r="46" s="25" customFormat="1" x14ac:dyDescent="0.25"/>
    <row r="47" s="25" customFormat="1" x14ac:dyDescent="0.25"/>
    <row r="48" s="25" customFormat="1" x14ac:dyDescent="0.25"/>
    <row r="49" s="25" customFormat="1" x14ac:dyDescent="0.25"/>
    <row r="50" s="25" customFormat="1" x14ac:dyDescent="0.25"/>
    <row r="51" s="25" customFormat="1" x14ac:dyDescent="0.25"/>
    <row r="52" s="25" customFormat="1" x14ac:dyDescent="0.25"/>
    <row r="53" s="25" customFormat="1" x14ac:dyDescent="0.25"/>
    <row r="54" s="25" customFormat="1" x14ac:dyDescent="0.25"/>
    <row r="55" s="25" customFormat="1" x14ac:dyDescent="0.25"/>
    <row r="56" s="25" customFormat="1" x14ac:dyDescent="0.25"/>
    <row r="57" s="25" customFormat="1" x14ac:dyDescent="0.25"/>
    <row r="58" s="25" customFormat="1" x14ac:dyDescent="0.25"/>
    <row r="59" s="25" customFormat="1" x14ac:dyDescent="0.25"/>
    <row r="60" s="25" customFormat="1" x14ac:dyDescent="0.25"/>
    <row r="61" s="25" customFormat="1" x14ac:dyDescent="0.25"/>
    <row r="62" s="25" customFormat="1" x14ac:dyDescent="0.25"/>
    <row r="63" s="25" customFormat="1" x14ac:dyDescent="0.25"/>
    <row r="64" s="25" customFormat="1" x14ac:dyDescent="0.25"/>
    <row r="65" s="25" customFormat="1" x14ac:dyDescent="0.25"/>
    <row r="66" s="25" customFormat="1" x14ac:dyDescent="0.25"/>
    <row r="67" s="25" customFormat="1" x14ac:dyDescent="0.25"/>
    <row r="68" s="25" customFormat="1" x14ac:dyDescent="0.25"/>
    <row r="69" s="25" customFormat="1" x14ac:dyDescent="0.25"/>
    <row r="70" s="25" customFormat="1" x14ac:dyDescent="0.25"/>
    <row r="71" s="25" customFormat="1" x14ac:dyDescent="0.25"/>
    <row r="72" s="25" customFormat="1" x14ac:dyDescent="0.25"/>
    <row r="73" s="25" customFormat="1" x14ac:dyDescent="0.25"/>
    <row r="74" s="25" customFormat="1" x14ac:dyDescent="0.25"/>
    <row r="75" s="25" customFormat="1" x14ac:dyDescent="0.25"/>
    <row r="76" s="25" customFormat="1" x14ac:dyDescent="0.25"/>
    <row r="77" s="25" customFormat="1" x14ac:dyDescent="0.25"/>
    <row r="78" s="25" customFormat="1" x14ac:dyDescent="0.25"/>
    <row r="79" s="25" customFormat="1" x14ac:dyDescent="0.25"/>
    <row r="80" s="25" customFormat="1" x14ac:dyDescent="0.25"/>
    <row r="81" s="25" customFormat="1" x14ac:dyDescent="0.25"/>
    <row r="82" s="25" customFormat="1" x14ac:dyDescent="0.25"/>
    <row r="83" s="25" customFormat="1" x14ac:dyDescent="0.25"/>
    <row r="84" s="25" customFormat="1" x14ac:dyDescent="0.25"/>
    <row r="85" s="25" customFormat="1" x14ac:dyDescent="0.25"/>
    <row r="86" s="25" customFormat="1" x14ac:dyDescent="0.25"/>
    <row r="87" s="25" customFormat="1" x14ac:dyDescent="0.25"/>
    <row r="88" s="25" customFormat="1" x14ac:dyDescent="0.25"/>
    <row r="89" s="25" customFormat="1" x14ac:dyDescent="0.25"/>
    <row r="90" s="25" customFormat="1" x14ac:dyDescent="0.25"/>
    <row r="91" s="25" customFormat="1" x14ac:dyDescent="0.25"/>
    <row r="92" s="25" customFormat="1" x14ac:dyDescent="0.25"/>
    <row r="93" s="25" customFormat="1" x14ac:dyDescent="0.25"/>
    <row r="94" s="25" customFormat="1" x14ac:dyDescent="0.25"/>
    <row r="95" s="25" customFormat="1" x14ac:dyDescent="0.25"/>
    <row r="96" s="25" customFormat="1" x14ac:dyDescent="0.25"/>
    <row r="97" s="25" customFormat="1" x14ac:dyDescent="0.25"/>
    <row r="98" s="25" customFormat="1" x14ac:dyDescent="0.25"/>
    <row r="99" s="25" customFormat="1" x14ac:dyDescent="0.25"/>
    <row r="100" s="25" customFormat="1" x14ac:dyDescent="0.25"/>
    <row r="101" s="25" customFormat="1" x14ac:dyDescent="0.25"/>
    <row r="102" s="25" customFormat="1" x14ac:dyDescent="0.25"/>
    <row r="103" s="25" customFormat="1" x14ac:dyDescent="0.25"/>
    <row r="104" s="25" customFormat="1" x14ac:dyDescent="0.25"/>
    <row r="105" s="25" customFormat="1" x14ac:dyDescent="0.25"/>
    <row r="106" s="25" customFormat="1" x14ac:dyDescent="0.25"/>
    <row r="107" s="25" customFormat="1" x14ac:dyDescent="0.25"/>
    <row r="108" s="25" customFormat="1" x14ac:dyDescent="0.25"/>
    <row r="109" s="25" customFormat="1" x14ac:dyDescent="0.25"/>
    <row r="110" s="25" customFormat="1" x14ac:dyDescent="0.25"/>
    <row r="111" s="25" customFormat="1" x14ac:dyDescent="0.25"/>
    <row r="112" s="25" customFormat="1" x14ac:dyDescent="0.25"/>
  </sheetData>
  <sheetProtection password="CD8E" sheet="1" selectLockedCells="1"/>
  <mergeCells count="4">
    <mergeCell ref="E3:E7"/>
    <mergeCell ref="E8:E9"/>
    <mergeCell ref="E11:E12"/>
    <mergeCell ref="A21:D21"/>
  </mergeCells>
  <pageMargins left="1.1811023622047245" right="0.70866141732283472" top="0.74803149606299213" bottom="0.74803149606299213" header="0.31496062992125984" footer="0.31496062992125984"/>
  <pageSetup paperSize="9" orientation="portrait" r:id="rId1"/>
  <headerFooter>
    <oddHeader>&amp;CBlending Ratio Calculator (c)CBI  &amp;D&amp;RPage &amp;P</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workbookViewId="0">
      <selection sqref="A1:IV65536"/>
    </sheetView>
  </sheetViews>
  <sheetFormatPr defaultColWidth="19.375" defaultRowHeight="15.75" x14ac:dyDescent="0.25"/>
  <cols>
    <col min="1" max="1" width="19.375" style="1" customWidth="1"/>
    <col min="2" max="2" width="12.875" style="1" customWidth="1"/>
    <col min="3" max="3" width="18.875" style="1" customWidth="1"/>
    <col min="4" max="4" width="12.5" style="1" customWidth="1"/>
    <col min="5" max="5" width="82.75" style="25" customWidth="1"/>
    <col min="6" max="7" width="19.375" style="25" customWidth="1"/>
    <col min="8" max="16384" width="19.375" style="1"/>
  </cols>
  <sheetData>
    <row r="1" spans="1:7" ht="60.75" customHeight="1" x14ac:dyDescent="0.3">
      <c r="A1" s="7"/>
      <c r="B1" s="8"/>
      <c r="C1" s="8"/>
      <c r="D1" s="9"/>
      <c r="E1" s="99"/>
    </row>
    <row r="2" spans="1:7" x14ac:dyDescent="0.25">
      <c r="A2" s="17"/>
      <c r="B2" s="18"/>
      <c r="C2" s="18"/>
      <c r="D2" s="19"/>
    </row>
    <row r="3" spans="1:7" s="5" customFormat="1" ht="23.25" x14ac:dyDescent="0.35">
      <c r="A3" s="10" t="s">
        <v>11</v>
      </c>
      <c r="B3" s="4"/>
      <c r="C3" s="4"/>
      <c r="D3" s="11"/>
      <c r="E3" s="135"/>
      <c r="F3" s="26"/>
      <c r="G3" s="26"/>
    </row>
    <row r="4" spans="1:7" s="6" customFormat="1" ht="12" customHeight="1" x14ac:dyDescent="0.35">
      <c r="A4" s="20"/>
      <c r="B4" s="21"/>
      <c r="C4" s="21"/>
      <c r="D4" s="22"/>
      <c r="E4" s="136"/>
      <c r="F4" s="26"/>
      <c r="G4" s="26"/>
    </row>
    <row r="5" spans="1:7" ht="19.5" customHeight="1" x14ac:dyDescent="0.25">
      <c r="A5" s="12" t="s">
        <v>13</v>
      </c>
      <c r="B5" s="3" t="s">
        <v>12</v>
      </c>
      <c r="C5" s="2"/>
      <c r="D5" s="14"/>
      <c r="E5" s="136"/>
    </row>
    <row r="6" spans="1:7" x14ac:dyDescent="0.25">
      <c r="A6" s="13" t="s">
        <v>6</v>
      </c>
      <c r="B6" s="123">
        <f>'Go4 Barge Operation'!C14</f>
        <v>500</v>
      </c>
      <c r="C6" s="28" t="s">
        <v>8</v>
      </c>
      <c r="D6" s="124">
        <f>'Go4 Barge Operation'!B14</f>
        <v>578.5</v>
      </c>
      <c r="E6" s="136"/>
    </row>
    <row r="7" spans="1:7" x14ac:dyDescent="0.25">
      <c r="A7" s="13" t="s">
        <v>7</v>
      </c>
      <c r="B7" s="125">
        <f>'Go4 Barge Operation'!C15</f>
        <v>3</v>
      </c>
      <c r="C7" s="29" t="s">
        <v>8</v>
      </c>
      <c r="D7" s="126">
        <f>'Go4 Barge Operation'!B15</f>
        <v>991.5</v>
      </c>
      <c r="E7" s="136"/>
    </row>
    <row r="8" spans="1:7" ht="16.5" thickBot="1" x14ac:dyDescent="0.3">
      <c r="A8" s="27" t="s">
        <v>2</v>
      </c>
      <c r="B8" s="127">
        <v>380</v>
      </c>
      <c r="C8" s="16" t="s">
        <v>14</v>
      </c>
      <c r="D8" s="15">
        <f>(D6*B16)+(D7*B18)</f>
        <v>590.60032836875303</v>
      </c>
      <c r="E8" s="137"/>
    </row>
    <row r="9" spans="1:7" s="6" customFormat="1" ht="16.5" customHeight="1" thickTop="1" x14ac:dyDescent="0.35">
      <c r="A9" s="20"/>
      <c r="B9" s="21"/>
      <c r="C9" s="21"/>
      <c r="D9" s="22"/>
      <c r="E9" s="138"/>
      <c r="F9" s="26"/>
      <c r="G9" s="26"/>
    </row>
    <row r="10" spans="1:7" x14ac:dyDescent="0.25">
      <c r="A10" s="12" t="s">
        <v>10</v>
      </c>
      <c r="B10" s="2"/>
      <c r="C10" s="23"/>
      <c r="D10" s="24"/>
    </row>
    <row r="11" spans="1:7" x14ac:dyDescent="0.25">
      <c r="A11" s="94" t="s">
        <v>3</v>
      </c>
      <c r="B11" s="100">
        <f>LOG(LOG(B6+0.8))*33.47+23.1</f>
        <v>37.535937893833626</v>
      </c>
      <c r="C11" s="86"/>
      <c r="D11" s="87">
        <f>ABS(B12-B13)</f>
        <v>21.704327141005734</v>
      </c>
      <c r="E11" s="137"/>
    </row>
    <row r="12" spans="1:7" ht="12" customHeight="1" x14ac:dyDescent="0.25">
      <c r="A12" s="94" t="s">
        <v>4</v>
      </c>
      <c r="B12" s="101">
        <f>LOG(LOG(B7+0.8))*33.47+23.1</f>
        <v>15.176510477089636</v>
      </c>
      <c r="C12" s="86"/>
      <c r="D12" s="87">
        <f>ABS(B11-B13)</f>
        <v>0.65510027573825624</v>
      </c>
      <c r="E12" s="138"/>
    </row>
    <row r="13" spans="1:7" ht="12" customHeight="1" x14ac:dyDescent="0.25">
      <c r="A13" s="102" t="s">
        <v>5</v>
      </c>
      <c r="B13" s="103">
        <f>LOG(LOG(B8+0.8))*33.47+23.1</f>
        <v>36.88083761809537</v>
      </c>
      <c r="C13" s="86"/>
      <c r="D13" s="87">
        <f>+D11+D12</f>
        <v>22.359427416743991</v>
      </c>
    </row>
    <row r="14" spans="1:7" s="6" customFormat="1" ht="12" customHeight="1" x14ac:dyDescent="0.35">
      <c r="A14" s="88"/>
      <c r="B14" s="89"/>
      <c r="C14" s="89"/>
      <c r="D14" s="90"/>
      <c r="E14" s="26"/>
      <c r="F14" s="26"/>
      <c r="G14" s="26"/>
    </row>
    <row r="15" spans="1:7" ht="12" customHeight="1" x14ac:dyDescent="0.25">
      <c r="A15" s="91" t="s">
        <v>9</v>
      </c>
      <c r="B15" s="92"/>
      <c r="C15" s="86"/>
      <c r="D15" s="93"/>
    </row>
    <row r="16" spans="1:7" ht="12" customHeight="1" x14ac:dyDescent="0.25">
      <c r="A16" s="94" t="s">
        <v>0</v>
      </c>
      <c r="B16" s="95">
        <f>+D11/D13</f>
        <v>0.97070138409502915</v>
      </c>
      <c r="C16" s="86"/>
      <c r="D16" s="93"/>
    </row>
    <row r="17" spans="1:5" ht="12" customHeight="1" x14ac:dyDescent="0.25">
      <c r="A17" s="94"/>
      <c r="B17" s="96"/>
      <c r="C17" s="86"/>
      <c r="D17" s="93"/>
      <c r="E17" s="104"/>
    </row>
    <row r="18" spans="1:5" ht="12" customHeight="1" x14ac:dyDescent="0.25">
      <c r="A18" s="94" t="s">
        <v>1</v>
      </c>
      <c r="B18" s="96">
        <f>+D12/D13</f>
        <v>2.9298615904970828E-2</v>
      </c>
      <c r="C18" s="86"/>
      <c r="D18" s="93"/>
    </row>
    <row r="19" spans="1:5" ht="12" customHeight="1" x14ac:dyDescent="0.25">
      <c r="A19" s="94"/>
      <c r="B19" s="96"/>
      <c r="C19" s="86"/>
      <c r="D19" s="93"/>
      <c r="E19" s="104"/>
    </row>
    <row r="20" spans="1:5" ht="12" customHeight="1" x14ac:dyDescent="0.25">
      <c r="A20" s="97" t="s">
        <v>2</v>
      </c>
      <c r="B20" s="98">
        <f>+B16+B18</f>
        <v>1</v>
      </c>
      <c r="C20" s="86"/>
      <c r="D20" s="93"/>
    </row>
    <row r="21" spans="1:5" ht="12" customHeight="1" x14ac:dyDescent="0.25">
      <c r="A21" s="132" t="s">
        <v>15</v>
      </c>
      <c r="B21" s="133"/>
      <c r="C21" s="133"/>
      <c r="D21" s="134"/>
    </row>
    <row r="22" spans="1:5" s="25" customFormat="1" x14ac:dyDescent="0.25"/>
    <row r="23" spans="1:5" s="25" customFormat="1" x14ac:dyDescent="0.25"/>
    <row r="24" spans="1:5" s="25" customFormat="1" x14ac:dyDescent="0.25"/>
    <row r="25" spans="1:5" s="25" customFormat="1" x14ac:dyDescent="0.25"/>
    <row r="26" spans="1:5" s="25" customFormat="1" x14ac:dyDescent="0.25"/>
    <row r="27" spans="1:5" s="25" customFormat="1" x14ac:dyDescent="0.25"/>
    <row r="28" spans="1:5" s="25" customFormat="1" x14ac:dyDescent="0.25"/>
    <row r="29" spans="1:5" s="25" customFormat="1" x14ac:dyDescent="0.25"/>
    <row r="30" spans="1:5" s="25" customFormat="1" x14ac:dyDescent="0.25"/>
    <row r="31" spans="1:5" s="25" customFormat="1" x14ac:dyDescent="0.25"/>
    <row r="32" spans="1:5" s="25" customFormat="1" x14ac:dyDescent="0.25"/>
    <row r="33" s="25" customFormat="1" x14ac:dyDescent="0.25"/>
    <row r="34" s="25" customFormat="1" x14ac:dyDescent="0.25"/>
    <row r="35" s="25" customFormat="1" x14ac:dyDescent="0.25"/>
    <row r="36" s="25" customFormat="1" x14ac:dyDescent="0.25"/>
    <row r="37" s="25" customFormat="1" x14ac:dyDescent="0.25"/>
    <row r="38" s="25" customFormat="1" x14ac:dyDescent="0.25"/>
    <row r="39" s="25" customFormat="1" x14ac:dyDescent="0.25"/>
    <row r="40" s="25" customFormat="1" x14ac:dyDescent="0.25"/>
    <row r="41" s="25" customFormat="1" x14ac:dyDescent="0.25"/>
    <row r="42" s="25" customFormat="1" x14ac:dyDescent="0.25"/>
    <row r="43" s="25" customFormat="1" x14ac:dyDescent="0.25"/>
    <row r="44" s="25" customFormat="1" x14ac:dyDescent="0.25"/>
    <row r="45" s="25" customFormat="1" x14ac:dyDescent="0.25"/>
    <row r="46" s="25" customFormat="1" x14ac:dyDescent="0.25"/>
    <row r="47" s="25" customFormat="1" x14ac:dyDescent="0.25"/>
    <row r="48" s="25" customFormat="1" x14ac:dyDescent="0.25"/>
    <row r="49" s="25" customFormat="1" x14ac:dyDescent="0.25"/>
    <row r="50" s="25" customFormat="1" x14ac:dyDescent="0.25"/>
    <row r="51" s="25" customFormat="1" x14ac:dyDescent="0.25"/>
    <row r="52" s="25" customFormat="1" x14ac:dyDescent="0.25"/>
    <row r="53" s="25" customFormat="1" x14ac:dyDescent="0.25"/>
    <row r="54" s="25" customFormat="1" x14ac:dyDescent="0.25"/>
    <row r="55" s="25" customFormat="1" x14ac:dyDescent="0.25"/>
    <row r="56" s="25" customFormat="1" x14ac:dyDescent="0.25"/>
    <row r="57" s="25" customFormat="1" x14ac:dyDescent="0.25"/>
    <row r="58" s="25" customFormat="1" x14ac:dyDescent="0.25"/>
    <row r="59" s="25" customFormat="1" x14ac:dyDescent="0.25"/>
    <row r="60" s="25" customFormat="1" x14ac:dyDescent="0.25"/>
    <row r="61" s="25" customFormat="1" x14ac:dyDescent="0.25"/>
    <row r="62" s="25" customFormat="1" x14ac:dyDescent="0.25"/>
    <row r="63" s="25" customFormat="1" x14ac:dyDescent="0.25"/>
    <row r="64" s="25" customFormat="1" x14ac:dyDescent="0.25"/>
    <row r="65" s="25" customFormat="1" x14ac:dyDescent="0.25"/>
    <row r="66" s="25" customFormat="1" x14ac:dyDescent="0.25"/>
    <row r="67" s="25" customFormat="1" x14ac:dyDescent="0.25"/>
    <row r="68" s="25" customFormat="1" x14ac:dyDescent="0.25"/>
    <row r="69" s="25" customFormat="1" x14ac:dyDescent="0.25"/>
    <row r="70" s="25" customFormat="1" x14ac:dyDescent="0.25"/>
    <row r="71" s="25" customFormat="1" x14ac:dyDescent="0.25"/>
    <row r="72" s="25" customFormat="1" x14ac:dyDescent="0.25"/>
    <row r="73" s="25" customFormat="1" x14ac:dyDescent="0.25"/>
    <row r="74" s="25" customFormat="1" x14ac:dyDescent="0.25"/>
    <row r="75" s="25" customFormat="1" x14ac:dyDescent="0.25"/>
    <row r="76" s="25" customFormat="1" x14ac:dyDescent="0.25"/>
    <row r="77" s="25" customFormat="1" x14ac:dyDescent="0.25"/>
    <row r="78" s="25" customFormat="1" x14ac:dyDescent="0.25"/>
    <row r="79" s="25" customFormat="1" x14ac:dyDescent="0.25"/>
    <row r="80" s="25" customFormat="1" x14ac:dyDescent="0.25"/>
    <row r="81" s="25" customFormat="1" x14ac:dyDescent="0.25"/>
    <row r="82" s="25" customFormat="1" x14ac:dyDescent="0.25"/>
    <row r="83" s="25" customFormat="1" x14ac:dyDescent="0.25"/>
    <row r="84" s="25" customFormat="1" x14ac:dyDescent="0.25"/>
    <row r="85" s="25" customFormat="1" x14ac:dyDescent="0.25"/>
    <row r="86" s="25" customFormat="1" x14ac:dyDescent="0.25"/>
    <row r="87" s="25" customFormat="1" x14ac:dyDescent="0.25"/>
    <row r="88" s="25" customFormat="1" x14ac:dyDescent="0.25"/>
    <row r="89" s="25" customFormat="1" x14ac:dyDescent="0.25"/>
    <row r="90" s="25" customFormat="1" x14ac:dyDescent="0.25"/>
    <row r="91" s="25" customFormat="1" x14ac:dyDescent="0.25"/>
    <row r="92" s="25" customFormat="1" x14ac:dyDescent="0.25"/>
    <row r="93" s="25" customFormat="1" x14ac:dyDescent="0.25"/>
    <row r="94" s="25" customFormat="1" x14ac:dyDescent="0.25"/>
    <row r="95" s="25" customFormat="1" x14ac:dyDescent="0.25"/>
    <row r="96" s="25" customFormat="1" x14ac:dyDescent="0.25"/>
    <row r="97" s="25" customFormat="1" x14ac:dyDescent="0.25"/>
    <row r="98" s="25" customFormat="1" x14ac:dyDescent="0.25"/>
    <row r="99" s="25" customFormat="1" x14ac:dyDescent="0.25"/>
    <row r="100" s="25" customFormat="1" x14ac:dyDescent="0.25"/>
    <row r="101" s="25" customFormat="1" x14ac:dyDescent="0.25"/>
    <row r="102" s="25" customFormat="1" x14ac:dyDescent="0.25"/>
    <row r="103" s="25" customFormat="1" x14ac:dyDescent="0.25"/>
    <row r="104" s="25" customFormat="1" x14ac:dyDescent="0.25"/>
    <row r="105" s="25" customFormat="1" x14ac:dyDescent="0.25"/>
    <row r="106" s="25" customFormat="1" x14ac:dyDescent="0.25"/>
    <row r="107" s="25" customFormat="1" x14ac:dyDescent="0.25"/>
    <row r="108" s="25" customFormat="1" x14ac:dyDescent="0.25"/>
    <row r="109" s="25" customFormat="1" x14ac:dyDescent="0.25"/>
    <row r="110" s="25" customFormat="1" x14ac:dyDescent="0.25"/>
    <row r="111" s="25" customFormat="1" x14ac:dyDescent="0.25"/>
    <row r="112" s="25" customFormat="1" x14ac:dyDescent="0.25"/>
  </sheetData>
  <sheetProtection password="CD8E" sheet="1" selectLockedCells="1"/>
  <mergeCells count="4">
    <mergeCell ref="E3:E7"/>
    <mergeCell ref="E8:E9"/>
    <mergeCell ref="E11:E12"/>
    <mergeCell ref="A21:D21"/>
  </mergeCells>
  <pageMargins left="1.1811023622047245" right="0.70866141732283472" top="0.74803149606299213" bottom="0.74803149606299213" header="0.31496062992125984" footer="0.31496062992125984"/>
  <pageSetup paperSize="9" orientation="portrait" r:id="rId1"/>
  <headerFooter>
    <oddHeader>&amp;CBlending Ratio Calculator (c)CBI  &amp;D&amp;RPage &amp;P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5</vt:i4>
      </vt:variant>
    </vt:vector>
  </HeadingPairs>
  <TitlesOfParts>
    <vt:vector size="9" baseType="lpstr">
      <vt:lpstr>Go4 Barge Operation</vt:lpstr>
      <vt:lpstr>IFO30</vt:lpstr>
      <vt:lpstr>IFO180</vt:lpstr>
      <vt:lpstr>IFO380</vt:lpstr>
      <vt:lpstr>'Go4 Barge Operation'!Udskriftsområde</vt:lpstr>
      <vt:lpstr>IFO180!Udskriftsområde</vt:lpstr>
      <vt:lpstr>IFO30!Udskriftsområde</vt:lpstr>
      <vt:lpstr>IFO380!Udskriftsområde</vt:lpstr>
      <vt:lpstr>'Go4 Barge Operation'!Udskriftstitler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Go4 Bunker Barge Calculator</dc:title>
  <dc:creator>Preben Roikjer</dc:creator>
  <dc:description>Calculates savings by operating a Go4 Bunker Barge vs. a "Standard" Bunker Barge.
Also calculates the blending ratio between HFO and MGO for Marine Bunker IFO qualities</dc:description>
  <cp:lastModifiedBy>Preben</cp:lastModifiedBy>
  <cp:lastPrinted>2010-06-01T14:04:49Z</cp:lastPrinted>
  <dcterms:created xsi:type="dcterms:W3CDTF">1997-06-09T18:44:39Z</dcterms:created>
  <dcterms:modified xsi:type="dcterms:W3CDTF">2013-02-20T08:47:06Z</dcterms:modified>
</cp:coreProperties>
</file>